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7595" windowHeight="8955"/>
  </bookViews>
  <sheets>
    <sheet name="VENTAS" sheetId="1" r:id="rId1"/>
    <sheet name="NOTAS" sheetId="2" r:id="rId2"/>
    <sheet name="SERIES" sheetId="5" r:id="rId3"/>
    <sheet name="RESPANDO VENTAS" sheetId="4" r:id="rId4"/>
  </sheets>
  <calcPr calcId="124519"/>
</workbook>
</file>

<file path=xl/calcChain.xml><?xml version="1.0" encoding="utf-8"?>
<calcChain xmlns="http://schemas.openxmlformats.org/spreadsheetml/2006/main">
  <c r="F28" i="1"/>
  <c r="F26"/>
  <c r="C36" i="2"/>
  <c r="C35"/>
  <c r="C34"/>
  <c r="C33"/>
  <c r="C32"/>
  <c r="C31"/>
  <c r="C30"/>
  <c r="C29"/>
  <c r="C28"/>
  <c r="C27"/>
  <c r="J24"/>
  <c r="I24"/>
  <c r="H24"/>
  <c r="F24"/>
  <c r="D24"/>
  <c r="E24"/>
  <c r="L7"/>
  <c r="L8"/>
  <c r="L11"/>
  <c r="L12"/>
  <c r="L15"/>
  <c r="L16"/>
  <c r="L19"/>
  <c r="L20"/>
  <c r="L23"/>
  <c r="L6"/>
  <c r="K7"/>
  <c r="K8"/>
  <c r="K9"/>
  <c r="L9" s="1"/>
  <c r="K10"/>
  <c r="K11"/>
  <c r="K12"/>
  <c r="K13"/>
  <c r="L13" s="1"/>
  <c r="K14"/>
  <c r="K15"/>
  <c r="K16"/>
  <c r="K17"/>
  <c r="L17" s="1"/>
  <c r="K18"/>
  <c r="K19"/>
  <c r="K20"/>
  <c r="K21"/>
  <c r="L21" s="1"/>
  <c r="K22"/>
  <c r="K23"/>
  <c r="K6"/>
  <c r="K5"/>
  <c r="L5" s="1"/>
  <c r="G7"/>
  <c r="G8"/>
  <c r="G9"/>
  <c r="G10"/>
  <c r="L10" s="1"/>
  <c r="G11"/>
  <c r="G12"/>
  <c r="G13"/>
  <c r="G14"/>
  <c r="L14" s="1"/>
  <c r="G15"/>
  <c r="G16"/>
  <c r="G17"/>
  <c r="G18"/>
  <c r="L18" s="1"/>
  <c r="G19"/>
  <c r="G20"/>
  <c r="G21"/>
  <c r="G22"/>
  <c r="L22" s="1"/>
  <c r="G23"/>
  <c r="G6"/>
  <c r="G5"/>
  <c r="F29" i="1"/>
  <c r="F18"/>
  <c r="F19"/>
  <c r="F20"/>
  <c r="G20"/>
  <c r="H20" s="1"/>
  <c r="I20" s="1"/>
  <c r="G19"/>
  <c r="H19" s="1"/>
  <c r="I19" s="1"/>
  <c r="G18"/>
  <c r="H18" s="1"/>
  <c r="I18" s="1"/>
  <c r="J18" s="1"/>
  <c r="K18" s="1"/>
  <c r="F17"/>
  <c r="F16"/>
  <c r="I53" i="5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2"/>
  <c r="G17" i="4"/>
  <c r="G16"/>
  <c r="G15"/>
  <c r="G14"/>
  <c r="G13"/>
  <c r="G12"/>
  <c r="G11"/>
  <c r="G10"/>
  <c r="G9"/>
  <c r="G8"/>
  <c r="G7"/>
  <c r="G6"/>
  <c r="G5"/>
  <c r="G4"/>
  <c r="G3"/>
  <c r="G17" i="1"/>
  <c r="G16"/>
  <c r="G15"/>
  <c r="G14"/>
  <c r="G13"/>
  <c r="G12"/>
  <c r="G11"/>
  <c r="G10"/>
  <c r="G9"/>
  <c r="G8"/>
  <c r="G7"/>
  <c r="G6"/>
  <c r="G5"/>
  <c r="G4"/>
  <c r="G3"/>
  <c r="F30" l="1"/>
  <c r="J19"/>
  <c r="K19" s="1"/>
  <c r="J20"/>
  <c r="K20" s="1"/>
  <c r="F14"/>
  <c r="F15"/>
  <c r="H15" s="1"/>
  <c r="H17"/>
  <c r="I17" s="1"/>
  <c r="H16"/>
  <c r="I16" s="1"/>
  <c r="H14"/>
  <c r="I14" s="1"/>
  <c r="J17" l="1"/>
  <c r="K17" s="1"/>
  <c r="J16"/>
  <c r="K16" s="1"/>
  <c r="F13"/>
  <c r="H13" s="1"/>
  <c r="J14"/>
  <c r="K14" s="1"/>
  <c r="I15"/>
  <c r="J15" s="1"/>
  <c r="K15" s="1"/>
  <c r="F12" l="1"/>
  <c r="H12" s="1"/>
  <c r="I13"/>
  <c r="J13" s="1"/>
  <c r="K13" s="1"/>
  <c r="F11" l="1"/>
  <c r="H11" s="1"/>
  <c r="I11" s="1"/>
  <c r="J11" s="1"/>
  <c r="K11" s="1"/>
  <c r="I12"/>
  <c r="J12" s="1"/>
  <c r="K12" s="1"/>
  <c r="F10" l="1"/>
  <c r="H10" s="1"/>
  <c r="I10" s="1"/>
  <c r="J10" s="1"/>
  <c r="K10" s="1"/>
  <c r="F9" l="1"/>
  <c r="H9" s="1"/>
  <c r="I9" l="1"/>
  <c r="J9" s="1"/>
  <c r="K9" s="1"/>
  <c r="F8"/>
  <c r="H8" s="1"/>
  <c r="F7" l="1"/>
  <c r="H7" s="1"/>
  <c r="I8"/>
  <c r="J8" s="1"/>
  <c r="K8" s="1"/>
  <c r="I7" l="1"/>
  <c r="J7" s="1"/>
  <c r="K7" s="1"/>
  <c r="F6"/>
  <c r="H6" s="1"/>
  <c r="I6" s="1"/>
  <c r="J6" l="1"/>
  <c r="K6" s="1"/>
  <c r="F31"/>
  <c r="F5"/>
  <c r="H5" s="1"/>
  <c r="I5" s="1"/>
  <c r="J5" s="1"/>
  <c r="K5" s="1"/>
  <c r="F3" l="1"/>
  <c r="H3" s="1"/>
  <c r="F4"/>
  <c r="H4" s="1"/>
  <c r="I4" s="1"/>
  <c r="J4" s="1"/>
  <c r="K4" s="1"/>
  <c r="H21" l="1"/>
  <c r="F24" s="1"/>
  <c r="I3"/>
  <c r="J3" s="1"/>
  <c r="K3" s="1"/>
  <c r="I21" l="1"/>
  <c r="J21" s="1"/>
  <c r="K21" s="1"/>
  <c r="F27" s="1"/>
  <c r="F25" l="1"/>
</calcChain>
</file>

<file path=xl/comments1.xml><?xml version="1.0" encoding="utf-8"?>
<comments xmlns="http://schemas.openxmlformats.org/spreadsheetml/2006/main">
  <authors>
    <author>Nina Valdivia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Calcule el precio unitario considerando un 35% de márgen de utilidad respecto del Costo Unitario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El valor Neto corresponde al Precio unitario multiplicado por las unidades compradas.</t>
        </r>
      </text>
    </comment>
    <comment ref="I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El impuesto IVA corresponde al 19% del Valor Neto a pagar.
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Se obtiene como la suma del Valor neto y del impuesto IVA.</t>
        </r>
      </text>
    </comment>
    <comment ref="B21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Suma de los valores de cada columna.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Suma de los valores de cada columna.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Suma de las ventas Netas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Valor en dólares de las ventas netas. 
Utilice el valor del dólar de la celda: H21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Utilizando la Función Promedio, realizar el cálculo
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Aplicando la función Suma, determine el monto total asociado al impuesto IVA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Cantidad de ventas realizadas en el período.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Cantidad de ventas de pesa Micro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Cuántas unidades se vendieron de Ampolleta 150W en el periodo</t>
        </r>
      </text>
    </comment>
    <comment ref="B31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Monto total de IVA sólo de las ventas del Cargador MW2500</t>
        </r>
      </text>
    </comment>
  </commentList>
</comments>
</file>

<file path=xl/comments2.xml><?xml version="1.0" encoding="utf-8"?>
<comments xmlns="http://schemas.openxmlformats.org/spreadsheetml/2006/main">
  <authors>
    <author>Nina Valdivia</author>
  </authors>
  <commentList>
    <comment ref="G3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Calcule em promedio aritmético usando la función Promedio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Calcule el promedio aritmético para el laboratorio utilizando las funciones Suma y Contar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Calcule la Nota Final si:
Promedio pruebas: 70%
Promedio Lab: 30%
USE LOS VALORES DE LAS CELDAS:  G2 y K2</t>
        </r>
      </text>
    </comment>
    <comment ref="C24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Calcular el promedio de cada una de las pruebas y de las evaluaciones de los laboratorios.</t>
        </r>
      </text>
    </comment>
  </commentList>
</comments>
</file>

<file path=xl/comments3.xml><?xml version="1.0" encoding="utf-8"?>
<comments xmlns="http://schemas.openxmlformats.org/spreadsheetml/2006/main">
  <authors>
    <author>Nina Valdivia</author>
  </authors>
  <commentList>
    <comment ref="F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Calcule el precio unitario considerando un 35% de márgen de utilidad respecto del Costo Unitario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El valor Neto corresponde al Precio unitario multiplicado por las unidades compradas.</t>
        </r>
      </text>
    </comment>
    <comment ref="I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El impuesto IVA corresponde al 19% del Valor Neto a pagar.
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Se obtiene como la suma del Valor neto y del impuesto IVA.</t>
        </r>
      </text>
    </comment>
    <comment ref="B21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Suma de los valores de cada columna.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Suma de las ventas Netas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Valor en dólares de las ventas netas. 
Utilice el valor del dólar de la celda: H21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Utilizando la Función Promedio, realizar el cálculo
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Aplicando la función Suma, determine el monto total asociado al impuesto IVA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Cantidad de ventas realizadas en el período.</t>
        </r>
      </text>
    </comment>
    <comment ref="B29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Cantidad de ventas de pesa Micro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Cuántas unidades se vendieron de Ampolleta 150W en el periodo</t>
        </r>
      </text>
    </comment>
    <comment ref="B31" authorId="0">
      <text>
        <r>
          <rPr>
            <b/>
            <sz val="8"/>
            <color indexed="81"/>
            <rFont val="Tahoma"/>
            <family val="2"/>
          </rPr>
          <t>Nina Valdivia:</t>
        </r>
        <r>
          <rPr>
            <sz val="8"/>
            <color indexed="81"/>
            <rFont val="Tahoma"/>
            <family val="2"/>
          </rPr>
          <t xml:space="preserve">
Monto total de IVA sólo de las ventas del Cargador MW2500</t>
        </r>
      </text>
    </comment>
  </commentList>
</comments>
</file>

<file path=xl/sharedStrings.xml><?xml version="1.0" encoding="utf-8"?>
<sst xmlns="http://schemas.openxmlformats.org/spreadsheetml/2006/main" count="325" uniqueCount="140">
  <si>
    <t>VENTAS</t>
  </si>
  <si>
    <t>NUM</t>
  </si>
  <si>
    <t>NUM FACTURA</t>
  </si>
  <si>
    <t>PRODUCTO</t>
  </si>
  <si>
    <t>COSTO UNITARIO</t>
  </si>
  <si>
    <t>PRECIO UNITARIO</t>
  </si>
  <si>
    <t>UNIDADES</t>
  </si>
  <si>
    <t>VALOR NETO</t>
  </si>
  <si>
    <t>IVA</t>
  </si>
  <si>
    <t>VALOR  TOTAL</t>
  </si>
  <si>
    <t>Ampolleta 150W</t>
  </si>
  <si>
    <t>Linterna emergencia V49</t>
  </si>
  <si>
    <t>Pila  recargable 2500mA</t>
  </si>
  <si>
    <t>Cargador MW2500</t>
  </si>
  <si>
    <t>Pila  recargable 3000mA</t>
  </si>
  <si>
    <t>Pila Duracel</t>
  </si>
  <si>
    <t>Pesa Micro</t>
  </si>
  <si>
    <t>Luxómetro</t>
  </si>
  <si>
    <t>Pila recargable 2500mA</t>
  </si>
  <si>
    <t xml:space="preserve">MONTOS TOTALES: </t>
  </si>
  <si>
    <t>ESTADÍSTICAS DE VENTAS</t>
  </si>
  <si>
    <t>DÓLAR</t>
  </si>
  <si>
    <t>TOTAL MONTO NETO :</t>
  </si>
  <si>
    <t>TOTAL MONTO NETO en DÓLARES :</t>
  </si>
  <si>
    <t>PROMEDIO DE PRECIOS UNITARIOS:</t>
  </si>
  <si>
    <t>TOTAL MONTO IVA:</t>
  </si>
  <si>
    <t xml:space="preserve">CANTIDAD DE FACTURAS </t>
  </si>
  <si>
    <t>CANTIDAD DE FACTURAS CON Pesa Micro:</t>
  </si>
  <si>
    <t>UNIDADES TOTALES VENDIDAS DE Ampolleta 15W</t>
  </si>
  <si>
    <t>MONTO IVA DE VENTAS CARGADOR MW2500</t>
  </si>
  <si>
    <t>NOMBRE</t>
  </si>
  <si>
    <t>APELLIDO</t>
  </si>
  <si>
    <t>PRUEBA 1</t>
  </si>
  <si>
    <t>PRUEBA 2</t>
  </si>
  <si>
    <t>PRUEBA 3</t>
  </si>
  <si>
    <t>PROM PRUEBAS</t>
  </si>
  <si>
    <t>LABORATORIO</t>
  </si>
  <si>
    <t>PROMEDIO LAB</t>
  </si>
  <si>
    <t>NOTA FINAL</t>
  </si>
  <si>
    <t>N1</t>
  </si>
  <si>
    <t>N2</t>
  </si>
  <si>
    <t>DIEGO</t>
  </si>
  <si>
    <t>ALAMOS</t>
  </si>
  <si>
    <t>FRANCISCO</t>
  </si>
  <si>
    <t>ALVAREZ</t>
  </si>
  <si>
    <t>JAVIER ANDRÉS</t>
  </si>
  <si>
    <t>BRUGUES</t>
  </si>
  <si>
    <t>LUIS</t>
  </si>
  <si>
    <t xml:space="preserve">ECHEVERRÍA </t>
  </si>
  <si>
    <t>FELIPE</t>
  </si>
  <si>
    <t>GILES</t>
  </si>
  <si>
    <t>JOAQUÍN</t>
  </si>
  <si>
    <t>GOMEZ</t>
  </si>
  <si>
    <t>RODRIGO</t>
  </si>
  <si>
    <t>GONZALEZ</t>
  </si>
  <si>
    <t>CARLA</t>
  </si>
  <si>
    <t>HERNANDEZ</t>
  </si>
  <si>
    <t>MICHAEL</t>
  </si>
  <si>
    <t>LOPEZ</t>
  </si>
  <si>
    <t xml:space="preserve">GERARDO </t>
  </si>
  <si>
    <t>MARTÍNEZ</t>
  </si>
  <si>
    <t>NICOLÁS</t>
  </si>
  <si>
    <t>MEZA</t>
  </si>
  <si>
    <t>MANUEL</t>
  </si>
  <si>
    <t>MONJE</t>
  </si>
  <si>
    <t>CESAR</t>
  </si>
  <si>
    <t>OLIVARES</t>
  </si>
  <si>
    <t>MARIO</t>
  </si>
  <si>
    <t>PERALTA</t>
  </si>
  <si>
    <t>JAVIER</t>
  </si>
  <si>
    <t>PINO</t>
  </si>
  <si>
    <t>RODRÍGUEZ</t>
  </si>
  <si>
    <t>NICOLAS</t>
  </si>
  <si>
    <t>ROMERO</t>
  </si>
  <si>
    <t>IGNACIO</t>
  </si>
  <si>
    <t>SUAREZ</t>
  </si>
  <si>
    <t>JUAN</t>
  </si>
  <si>
    <t>VARGAS</t>
  </si>
  <si>
    <t>PROMEDIOS:</t>
  </si>
  <si>
    <t>CUADRO ESTADÍSTICO</t>
  </si>
  <si>
    <t>TOTAL ALUMNOS DEL CURSO:</t>
  </si>
  <si>
    <t>APROBADOS P1:</t>
  </si>
  <si>
    <t>APROBADOS P2:</t>
  </si>
  <si>
    <t>APROBADOS P3:</t>
  </si>
  <si>
    <t>PROMEDIO CURSO:</t>
  </si>
  <si>
    <t>PROMEDIO APROBADOS:</t>
  </si>
  <si>
    <t>CANTIDAD ALUMNOS CON NOTA FINAL SOBRE 6,0</t>
  </si>
  <si>
    <t>CANTIDAD DE ALUMNOS QUE REPROBARON LABORATORIO</t>
  </si>
  <si>
    <t>PRODUCTOS</t>
  </si>
  <si>
    <t xml:space="preserve">Ampolleta Led </t>
  </si>
  <si>
    <t>Linterna Recargable</t>
  </si>
  <si>
    <t xml:space="preserve">NOTA FINAL  MÁXIMA </t>
  </si>
  <si>
    <t>PROMEDIO PRUEBAS MIN</t>
  </si>
  <si>
    <t>TABLA DEL 5</t>
  </si>
  <si>
    <t>NUMEROS</t>
  </si>
  <si>
    <t>DIAS</t>
  </si>
  <si>
    <t>MESES</t>
  </si>
  <si>
    <t>X</t>
  </si>
  <si>
    <t>X^3</t>
  </si>
  <si>
    <t>X^2</t>
  </si>
  <si>
    <t>Y=X^3+X^2+6</t>
  </si>
  <si>
    <t>Lunes</t>
  </si>
  <si>
    <t>Martes</t>
  </si>
  <si>
    <t>Miércoles</t>
  </si>
  <si>
    <t>Jueves</t>
  </si>
  <si>
    <t>Viernes</t>
  </si>
  <si>
    <t>Sábado</t>
  </si>
  <si>
    <t>Domingo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</si>
  <si>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</si>
  <si>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</si>
  <si>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</si>
  <si>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</si>
  <si>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</si>
  <si>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</si>
  <si>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</si>
  <si>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</si>
  <si>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</si>
  <si>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</si>
  <si>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</si>
  <si>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</si>
  <si>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</si>
  <si>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</si>
  <si>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</si>
  <si>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</si>
  <si>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</si>
  <si>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</si>
  <si>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</si>
  <si>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</si>
  <si>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</si>
  <si>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</si>
  <si>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</si>
  <si>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</si>
  <si>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 VENTAS</t>
  </si>
  <si>
    <t>Productos</t>
  </si>
  <si>
    <t>Dólar</t>
  </si>
  <si>
    <t>Condensadores Electroliticos</t>
  </si>
  <si>
    <t>Tubos fluoresentes</t>
  </si>
  <si>
    <t>Parlantes</t>
  </si>
  <si>
    <t>Valor Dolares</t>
  </si>
  <si>
    <t xml:space="preserve">      CALIFICACIONES </t>
  </si>
</sst>
</file>

<file path=xl/styles.xml><?xml version="1.0" encoding="utf-8"?>
<styleSheet xmlns="http://schemas.openxmlformats.org/spreadsheetml/2006/main">
  <numFmts count="3">
    <numFmt numFmtId="164" formatCode="[$$-340A]\ #,##0"/>
    <numFmt numFmtId="165" formatCode="#,##0\ _€"/>
    <numFmt numFmtId="166" formatCode="0.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3" tint="-0.249977111117893"/>
      <name val="Arial"/>
      <family val="2"/>
    </font>
    <font>
      <b/>
      <sz val="10"/>
      <color theme="1"/>
      <name val="Arial"/>
      <family val="2"/>
    </font>
    <font>
      <sz val="22"/>
      <color theme="1"/>
      <name val="Arial Black"/>
      <family val="2"/>
    </font>
    <font>
      <sz val="10"/>
      <color theme="1"/>
      <name val="Arial Black"/>
      <family val="2"/>
    </font>
    <font>
      <sz val="20"/>
      <color theme="0"/>
      <name val="Arial Black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i/>
      <sz val="28"/>
      <color rgb="FF3F3F3F"/>
      <name val="Andalus"/>
      <family val="1"/>
    </font>
    <font>
      <b/>
      <sz val="11"/>
      <color rgb="FF3F3F3F"/>
      <name val="FrankRuehl"/>
      <family val="2"/>
      <charset val="177"/>
    </font>
    <font>
      <sz val="10"/>
      <color rgb="FF333333"/>
      <name val="Arial"/>
      <family val="2"/>
    </font>
    <font>
      <sz val="12"/>
      <color rgb="FF000000"/>
      <name val="Georgia"/>
      <family val="1"/>
    </font>
    <font>
      <sz val="9"/>
      <color theme="1"/>
      <name val="Courier New"/>
      <family val="3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4" fillId="9" borderId="21" applyNumberFormat="0" applyAlignment="0" applyProtection="0"/>
    <xf numFmtId="0" fontId="13" fillId="10" borderId="0" applyNumberFormat="0" applyBorder="0" applyAlignment="0" applyProtection="0"/>
    <xf numFmtId="0" fontId="15" fillId="11" borderId="0" applyNumberFormat="0" applyBorder="0" applyAlignment="0" applyProtection="0"/>
  </cellStyleXfs>
  <cellXfs count="106">
    <xf numFmtId="0" fontId="0" fillId="0" borderId="0" xfId="0"/>
    <xf numFmtId="0" fontId="0" fillId="2" borderId="0" xfId="0" applyFill="1"/>
    <xf numFmtId="0" fontId="1" fillId="4" borderId="4" xfId="0" applyFont="1" applyFill="1" applyBorder="1" applyAlignment="1">
      <alignment horizontal="center"/>
    </xf>
    <xf numFmtId="0" fontId="0" fillId="4" borderId="8" xfId="0" applyFill="1" applyBorder="1"/>
    <xf numFmtId="0" fontId="0" fillId="0" borderId="9" xfId="0" applyBorder="1"/>
    <xf numFmtId="0" fontId="0" fillId="4" borderId="13" xfId="0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0" fillId="0" borderId="18" xfId="0" applyBorder="1"/>
    <xf numFmtId="0" fontId="0" fillId="0" borderId="18" xfId="0" applyFill="1" applyBorder="1"/>
    <xf numFmtId="0" fontId="9" fillId="6" borderId="18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wrapText="1"/>
    </xf>
    <xf numFmtId="0" fontId="0" fillId="0" borderId="19" xfId="0" applyBorder="1"/>
    <xf numFmtId="0" fontId="0" fillId="0" borderId="0" xfId="0" applyBorder="1"/>
    <xf numFmtId="0" fontId="0" fillId="0" borderId="20" xfId="0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0" fillId="7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6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164" fontId="0" fillId="6" borderId="18" xfId="0" applyNumberFormat="1" applyFill="1" applyBorder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/>
    </xf>
    <xf numFmtId="0" fontId="0" fillId="8" borderId="0" xfId="0" applyFill="1"/>
    <xf numFmtId="164" fontId="0" fillId="4" borderId="8" xfId="0" applyNumberFormat="1" applyFill="1" applyBorder="1" applyAlignment="1">
      <alignment vertical="center"/>
    </xf>
    <xf numFmtId="165" fontId="0" fillId="4" borderId="8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vertical="center"/>
    </xf>
    <xf numFmtId="0" fontId="14" fillId="9" borderId="21" xfId="1"/>
    <xf numFmtId="0" fontId="13" fillId="10" borderId="21" xfId="2" applyBorder="1"/>
    <xf numFmtId="0" fontId="14" fillId="12" borderId="21" xfId="1" applyFill="1"/>
    <xf numFmtId="0" fontId="17" fillId="12" borderId="21" xfId="1" applyFont="1" applyFill="1" applyAlignment="1">
      <alignment horizontal="left" vertical="center"/>
    </xf>
    <xf numFmtId="0" fontId="5" fillId="12" borderId="0" xfId="0" applyFont="1" applyFill="1"/>
    <xf numFmtId="0" fontId="18" fillId="2" borderId="21" xfId="1" applyFont="1" applyFill="1"/>
    <xf numFmtId="0" fontId="18" fillId="2" borderId="21" xfId="1" applyFont="1" applyFill="1" applyAlignment="1">
      <alignment textRotation="90"/>
    </xf>
    <xf numFmtId="0" fontId="18" fillId="2" borderId="21" xfId="1" applyFont="1" applyFill="1" applyAlignment="1">
      <alignment horizontal="left" textRotation="90"/>
    </xf>
    <xf numFmtId="0" fontId="18" fillId="2" borderId="21" xfId="1" applyFont="1" applyFill="1" applyAlignment="1">
      <alignment horizontal="left" vertical="center"/>
    </xf>
    <xf numFmtId="0" fontId="14" fillId="14" borderId="21" xfId="1" applyFill="1"/>
    <xf numFmtId="9" fontId="14" fillId="14" borderId="21" xfId="1" applyNumberFormat="1" applyFill="1" applyAlignment="1">
      <alignment horizontal="center" vertical="center"/>
    </xf>
    <xf numFmtId="166" fontId="14" fillId="9" borderId="21" xfId="1" applyNumberFormat="1"/>
    <xf numFmtId="166" fontId="13" fillId="10" borderId="21" xfId="2" applyNumberFormat="1" applyBorder="1" applyAlignment="1">
      <alignment horizontal="center"/>
    </xf>
    <xf numFmtId="166" fontId="13" fillId="10" borderId="21" xfId="2" applyNumberFormat="1" applyBorder="1"/>
    <xf numFmtId="166" fontId="14" fillId="9" borderId="22" xfId="1" applyNumberFormat="1" applyBorder="1"/>
    <xf numFmtId="166" fontId="0" fillId="13" borderId="18" xfId="0" applyNumberFormat="1" applyFill="1" applyBorder="1"/>
    <xf numFmtId="166" fontId="13" fillId="10" borderId="18" xfId="2" applyNumberFormat="1" applyBorder="1"/>
    <xf numFmtId="166" fontId="15" fillId="7" borderId="0" xfId="3" applyNumberFormat="1" applyFill="1"/>
    <xf numFmtId="166" fontId="0" fillId="0" borderId="0" xfId="0" applyNumberFormat="1"/>
    <xf numFmtId="165" fontId="0" fillId="0" borderId="0" xfId="0" applyNumberFormat="1" applyAlignment="1">
      <alignment horizontal="center"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166" fontId="5" fillId="5" borderId="18" xfId="0" applyNumberFormat="1" applyFont="1" applyFill="1" applyBorder="1" applyAlignment="1">
      <alignment horizontal="center" vertical="center"/>
    </xf>
    <xf numFmtId="1" fontId="5" fillId="5" borderId="18" xfId="0" applyNumberFormat="1" applyFont="1" applyFill="1" applyBorder="1" applyAlignment="1">
      <alignment horizontal="center" vertical="center"/>
    </xf>
    <xf numFmtId="1" fontId="7" fillId="5" borderId="18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left" wrapText="1"/>
    </xf>
    <xf numFmtId="0" fontId="7" fillId="4" borderId="14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8" fillId="0" borderId="17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4">
    <cellStyle name="40% - Énfasis2" xfId="2" builtinId="35"/>
    <cellStyle name="60% - Énfasis2" xfId="3" builtinId="36"/>
    <cellStyle name="Normal" xfId="0" builtinId="0"/>
    <cellStyle name="Salida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R41"/>
  <sheetViews>
    <sheetView tabSelected="1" topLeftCell="A21" workbookViewId="0">
      <selection activeCell="F29" sqref="F29"/>
    </sheetView>
  </sheetViews>
  <sheetFormatPr baseColWidth="10" defaultRowHeight="15"/>
  <cols>
    <col min="1" max="1" width="4.7109375" customWidth="1"/>
    <col min="2" max="2" width="5.7109375" style="20" customWidth="1"/>
    <col min="3" max="3" width="10.7109375" style="20" customWidth="1"/>
    <col min="4" max="4" width="30.7109375" style="20" customWidth="1"/>
    <col min="5" max="5" width="10.7109375" style="20" customWidth="1"/>
    <col min="6" max="6" width="16" style="22" customWidth="1"/>
    <col min="7" max="7" width="10.42578125" style="20" bestFit="1" customWidth="1"/>
    <col min="8" max="10" width="12.5703125" style="22" bestFit="1" customWidth="1"/>
    <col min="11" max="11" width="15.140625" bestFit="1" customWidth="1"/>
    <col min="12" max="12" width="11.42578125" customWidth="1"/>
    <col min="13" max="13" width="23.140625" bestFit="1" customWidth="1"/>
  </cols>
  <sheetData>
    <row r="1" spans="1:18" ht="27.75" customHeight="1">
      <c r="A1" s="18"/>
      <c r="B1" s="28"/>
      <c r="C1" s="28"/>
      <c r="D1" s="28"/>
      <c r="E1" s="28"/>
      <c r="F1" s="30" t="s">
        <v>132</v>
      </c>
      <c r="G1" s="29"/>
      <c r="H1" s="28"/>
      <c r="I1" s="28"/>
      <c r="J1" s="41"/>
      <c r="K1" s="42"/>
      <c r="L1" s="18"/>
      <c r="M1" s="18"/>
      <c r="N1" s="18"/>
      <c r="O1" s="18"/>
      <c r="P1" s="18"/>
      <c r="Q1" s="18"/>
      <c r="R1" s="18"/>
    </row>
    <row r="2" spans="1:18" ht="27" customHeight="1"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  <c r="H2" s="27" t="s">
        <v>7</v>
      </c>
      <c r="I2" s="27" t="s">
        <v>8</v>
      </c>
      <c r="J2" s="27" t="s">
        <v>9</v>
      </c>
      <c r="K2" s="27" t="s">
        <v>138</v>
      </c>
      <c r="M2" s="11" t="s">
        <v>133</v>
      </c>
      <c r="N2" s="12" t="s">
        <v>4</v>
      </c>
    </row>
    <row r="3" spans="1:18" ht="27" customHeight="1">
      <c r="B3" s="20">
        <v>1</v>
      </c>
      <c r="C3" s="20">
        <v>125</v>
      </c>
      <c r="D3" s="20" t="s">
        <v>10</v>
      </c>
      <c r="E3" s="21">
        <v>8990</v>
      </c>
      <c r="F3" s="32">
        <f>(E3*1.35)</f>
        <v>12136.5</v>
      </c>
      <c r="G3" s="20">
        <f ca="1">ROUND(RAND()*800+1,0)</f>
        <v>759</v>
      </c>
      <c r="H3" s="32">
        <f ca="1">F3*G3</f>
        <v>9211603.5</v>
      </c>
      <c r="I3" s="32">
        <f ca="1">H3*1.19</f>
        <v>10961808.164999999</v>
      </c>
      <c r="J3" s="32">
        <f ca="1">H3+I3</f>
        <v>20173411.664999999</v>
      </c>
      <c r="K3" s="65">
        <f ca="1">J3*$H$24</f>
        <v>9642890775.8699989</v>
      </c>
      <c r="M3" s="35" t="s">
        <v>10</v>
      </c>
      <c r="N3" s="36">
        <v>8990</v>
      </c>
    </row>
    <row r="4" spans="1:18" ht="27.75" customHeight="1">
      <c r="B4" s="20">
        <v>2</v>
      </c>
      <c r="C4" s="20">
        <v>126</v>
      </c>
      <c r="D4" s="20" t="s">
        <v>11</v>
      </c>
      <c r="E4" s="21">
        <v>7990</v>
      </c>
      <c r="F4" s="32">
        <f>E4*1.35</f>
        <v>10786.5</v>
      </c>
      <c r="G4" s="20">
        <f t="shared" ref="G4:G17" ca="1" si="0">ROUND(RAND()*800+1,0)</f>
        <v>681</v>
      </c>
      <c r="H4" s="32">
        <f ca="1">F4*G4</f>
        <v>7345606.5</v>
      </c>
      <c r="I4" s="32">
        <f ca="1">H4*1.19</f>
        <v>8741271.7349999994</v>
      </c>
      <c r="J4" s="32">
        <f ca="1">H4+I4</f>
        <v>16086878.234999999</v>
      </c>
      <c r="K4" s="65">
        <f t="shared" ref="K4:K21" ca="1" si="1">J4*$H$24</f>
        <v>7689527796.3299999</v>
      </c>
      <c r="M4" s="35" t="s">
        <v>89</v>
      </c>
      <c r="N4" s="36">
        <v>12500</v>
      </c>
    </row>
    <row r="5" spans="1:18" ht="27" customHeight="1">
      <c r="B5" s="20">
        <v>3</v>
      </c>
      <c r="C5" s="20">
        <v>127</v>
      </c>
      <c r="D5" s="20" t="s">
        <v>12</v>
      </c>
      <c r="E5" s="21">
        <v>4200</v>
      </c>
      <c r="F5" s="32">
        <f t="shared" ref="F5" si="2">(E5*1.35)</f>
        <v>5670</v>
      </c>
      <c r="G5" s="20">
        <f t="shared" ca="1" si="0"/>
        <v>398</v>
      </c>
      <c r="H5" s="32">
        <f t="shared" ref="H5:H20" ca="1" si="3">F5*G5</f>
        <v>2256660</v>
      </c>
      <c r="I5" s="32">
        <f t="shared" ref="I5:I20" ca="1" si="4">H5*1.19</f>
        <v>2685425.4</v>
      </c>
      <c r="J5" s="32">
        <f t="shared" ref="J5:J21" ca="1" si="5">H5+I5</f>
        <v>4942085.4000000004</v>
      </c>
      <c r="K5" s="65">
        <f t="shared" ca="1" si="1"/>
        <v>2362316821.2000003</v>
      </c>
      <c r="M5" s="35" t="s">
        <v>13</v>
      </c>
      <c r="N5" s="36">
        <v>13900</v>
      </c>
    </row>
    <row r="6" spans="1:18" ht="27" customHeight="1">
      <c r="B6" s="20">
        <v>4</v>
      </c>
      <c r="C6" s="20">
        <v>128</v>
      </c>
      <c r="D6" s="20" t="s">
        <v>13</v>
      </c>
      <c r="E6" s="21">
        <v>13900</v>
      </c>
      <c r="F6" s="32">
        <f t="shared" ref="F6" si="6">E6*1.35</f>
        <v>18765</v>
      </c>
      <c r="G6" s="20">
        <f t="shared" ca="1" si="0"/>
        <v>600</v>
      </c>
      <c r="H6" s="32">
        <f t="shared" ca="1" si="3"/>
        <v>11259000</v>
      </c>
      <c r="I6" s="32">
        <f t="shared" ca="1" si="4"/>
        <v>13398210</v>
      </c>
      <c r="J6" s="32">
        <f t="shared" ca="1" si="5"/>
        <v>24657210</v>
      </c>
      <c r="K6" s="65">
        <f t="shared" ca="1" si="1"/>
        <v>11786146380</v>
      </c>
      <c r="M6" s="35" t="s">
        <v>11</v>
      </c>
      <c r="N6" s="36">
        <v>7990</v>
      </c>
    </row>
    <row r="7" spans="1:18" ht="27" customHeight="1">
      <c r="B7" s="20">
        <v>5</v>
      </c>
      <c r="C7" s="20">
        <v>129</v>
      </c>
      <c r="D7" s="20" t="s">
        <v>14</v>
      </c>
      <c r="E7" s="21">
        <v>5600</v>
      </c>
      <c r="F7" s="32">
        <f t="shared" ref="F7" si="7">(E7*1.35)</f>
        <v>7560.0000000000009</v>
      </c>
      <c r="G7" s="20">
        <f t="shared" ca="1" si="0"/>
        <v>699</v>
      </c>
      <c r="H7" s="32">
        <f t="shared" ca="1" si="3"/>
        <v>5284440.0000000009</v>
      </c>
      <c r="I7" s="32">
        <f t="shared" ca="1" si="4"/>
        <v>6288483.6000000006</v>
      </c>
      <c r="J7" s="32">
        <f t="shared" ca="1" si="5"/>
        <v>11572923.600000001</v>
      </c>
      <c r="K7" s="65">
        <f t="shared" ca="1" si="1"/>
        <v>5531857480.8000011</v>
      </c>
      <c r="M7" s="37" t="s">
        <v>90</v>
      </c>
      <c r="N7" s="36">
        <v>15600</v>
      </c>
    </row>
    <row r="8" spans="1:18" ht="26.25" customHeight="1">
      <c r="B8" s="20">
        <v>6</v>
      </c>
      <c r="C8" s="20">
        <v>130</v>
      </c>
      <c r="D8" s="20" t="s">
        <v>15</v>
      </c>
      <c r="E8" s="21">
        <v>2100</v>
      </c>
      <c r="F8" s="32">
        <f t="shared" ref="F8" si="8">E8*1.35</f>
        <v>2835</v>
      </c>
      <c r="G8" s="20">
        <f t="shared" ca="1" si="0"/>
        <v>134</v>
      </c>
      <c r="H8" s="32">
        <f t="shared" ca="1" si="3"/>
        <v>379890</v>
      </c>
      <c r="I8" s="32">
        <f t="shared" ca="1" si="4"/>
        <v>452069.1</v>
      </c>
      <c r="J8" s="32">
        <f t="shared" ca="1" si="5"/>
        <v>831959.1</v>
      </c>
      <c r="K8" s="65">
        <f t="shared" ca="1" si="1"/>
        <v>397676449.80000001</v>
      </c>
      <c r="M8" s="35" t="s">
        <v>17</v>
      </c>
      <c r="N8" s="36">
        <v>28000</v>
      </c>
    </row>
    <row r="9" spans="1:18" ht="26.25" customHeight="1">
      <c r="B9" s="20">
        <v>7</v>
      </c>
      <c r="C9" s="20">
        <v>131</v>
      </c>
      <c r="D9" s="20" t="s">
        <v>16</v>
      </c>
      <c r="E9" s="21">
        <v>9900</v>
      </c>
      <c r="F9" s="32">
        <f t="shared" ref="F9" si="9">(E9*1.35)</f>
        <v>13365</v>
      </c>
      <c r="G9" s="20">
        <f t="shared" ca="1" si="0"/>
        <v>132</v>
      </c>
      <c r="H9" s="32">
        <f t="shared" ca="1" si="3"/>
        <v>1764180</v>
      </c>
      <c r="I9" s="32">
        <f t="shared" ca="1" si="4"/>
        <v>2099374.1999999997</v>
      </c>
      <c r="J9" s="32">
        <f t="shared" ca="1" si="5"/>
        <v>3863554.1999999997</v>
      </c>
      <c r="K9" s="65">
        <f t="shared" ca="1" si="1"/>
        <v>1846778907.5999999</v>
      </c>
      <c r="M9" s="35" t="s">
        <v>16</v>
      </c>
      <c r="N9" s="36">
        <v>9900</v>
      </c>
    </row>
    <row r="10" spans="1:18" ht="27" customHeight="1">
      <c r="B10" s="20">
        <v>8</v>
      </c>
      <c r="C10" s="20">
        <v>132</v>
      </c>
      <c r="D10" s="20" t="s">
        <v>17</v>
      </c>
      <c r="E10" s="21">
        <v>28000</v>
      </c>
      <c r="F10" s="32">
        <f t="shared" ref="F10" si="10">E10*1.35</f>
        <v>37800</v>
      </c>
      <c r="G10" s="20">
        <f t="shared" ca="1" si="0"/>
        <v>763</v>
      </c>
      <c r="H10" s="32">
        <f t="shared" ca="1" si="3"/>
        <v>28841400</v>
      </c>
      <c r="I10" s="32">
        <f t="shared" ca="1" si="4"/>
        <v>34321266</v>
      </c>
      <c r="J10" s="32">
        <f t="shared" ca="1" si="5"/>
        <v>63162666</v>
      </c>
      <c r="K10" s="65">
        <f t="shared" ca="1" si="1"/>
        <v>30191754348</v>
      </c>
      <c r="M10" s="35" t="s">
        <v>12</v>
      </c>
      <c r="N10" s="36">
        <v>4200</v>
      </c>
    </row>
    <row r="11" spans="1:18" ht="26.25" customHeight="1">
      <c r="B11" s="20">
        <v>9</v>
      </c>
      <c r="C11" s="20">
        <v>133</v>
      </c>
      <c r="D11" s="20" t="s">
        <v>13</v>
      </c>
      <c r="E11" s="21">
        <v>13900</v>
      </c>
      <c r="F11" s="32">
        <f t="shared" ref="F11" si="11">(E11*1.35)</f>
        <v>18765</v>
      </c>
      <c r="G11" s="20">
        <f t="shared" ca="1" si="0"/>
        <v>671</v>
      </c>
      <c r="H11" s="32">
        <f t="shared" ca="1" si="3"/>
        <v>12591315</v>
      </c>
      <c r="I11" s="32">
        <f t="shared" ca="1" si="4"/>
        <v>14983664.85</v>
      </c>
      <c r="J11" s="32">
        <f t="shared" ca="1" si="5"/>
        <v>27574979.850000001</v>
      </c>
      <c r="K11" s="65">
        <f t="shared" ca="1" si="1"/>
        <v>13180840368.300001</v>
      </c>
      <c r="M11" s="35" t="s">
        <v>14</v>
      </c>
      <c r="N11" s="36">
        <v>5600</v>
      </c>
    </row>
    <row r="12" spans="1:18" ht="26.25" customHeight="1">
      <c r="B12" s="20">
        <v>10</v>
      </c>
      <c r="C12" s="20">
        <v>134</v>
      </c>
      <c r="D12" s="20" t="s">
        <v>18</v>
      </c>
      <c r="E12" s="21">
        <v>4200</v>
      </c>
      <c r="F12" s="32">
        <f t="shared" ref="F12" si="12">E12*1.35</f>
        <v>5670</v>
      </c>
      <c r="G12" s="20">
        <f t="shared" ca="1" si="0"/>
        <v>216</v>
      </c>
      <c r="H12" s="32">
        <f t="shared" ca="1" si="3"/>
        <v>1224720</v>
      </c>
      <c r="I12" s="32">
        <f t="shared" ca="1" si="4"/>
        <v>1457416.8</v>
      </c>
      <c r="J12" s="32">
        <f t="shared" ca="1" si="5"/>
        <v>2682136.7999999998</v>
      </c>
      <c r="K12" s="65">
        <f t="shared" ca="1" si="1"/>
        <v>1282061390.3999999</v>
      </c>
      <c r="M12" s="35" t="s">
        <v>15</v>
      </c>
      <c r="N12" s="38">
        <v>400</v>
      </c>
    </row>
    <row r="13" spans="1:18" ht="26.25" customHeight="1">
      <c r="B13" s="20">
        <v>11</v>
      </c>
      <c r="C13" s="20">
        <v>135</v>
      </c>
      <c r="D13" s="20" t="s">
        <v>11</v>
      </c>
      <c r="E13" s="21">
        <v>7990</v>
      </c>
      <c r="F13" s="32">
        <f t="shared" ref="F13" si="13">(E13*1.35)</f>
        <v>10786.5</v>
      </c>
      <c r="G13" s="20">
        <f t="shared" ca="1" si="0"/>
        <v>136</v>
      </c>
      <c r="H13" s="32">
        <f t="shared" ca="1" si="3"/>
        <v>1466964</v>
      </c>
      <c r="I13" s="32">
        <f t="shared" ca="1" si="4"/>
        <v>1745687.16</v>
      </c>
      <c r="J13" s="32">
        <f t="shared" ca="1" si="5"/>
        <v>3212651.16</v>
      </c>
      <c r="K13" s="65">
        <f t="shared" ca="1" si="1"/>
        <v>1535647254.48</v>
      </c>
      <c r="L13" s="14"/>
      <c r="M13" s="39" t="s">
        <v>135</v>
      </c>
      <c r="N13" s="36">
        <v>2000</v>
      </c>
    </row>
    <row r="14" spans="1:18" ht="27" customHeight="1">
      <c r="B14" s="20">
        <v>12</v>
      </c>
      <c r="C14" s="20">
        <v>136</v>
      </c>
      <c r="D14" s="20" t="s">
        <v>10</v>
      </c>
      <c r="E14" s="21">
        <v>8990</v>
      </c>
      <c r="F14" s="32">
        <f t="shared" ref="F14" si="14">E14*1.35</f>
        <v>12136.5</v>
      </c>
      <c r="G14" s="20">
        <f t="shared" ca="1" si="0"/>
        <v>57</v>
      </c>
      <c r="H14" s="32">
        <f t="shared" ca="1" si="3"/>
        <v>691780.5</v>
      </c>
      <c r="I14" s="32">
        <f t="shared" ca="1" si="4"/>
        <v>823218.79499999993</v>
      </c>
      <c r="J14" s="32">
        <f t="shared" ca="1" si="5"/>
        <v>1514999.2949999999</v>
      </c>
      <c r="K14" s="65">
        <f t="shared" ca="1" si="1"/>
        <v>724169663.00999999</v>
      </c>
      <c r="M14" s="37" t="s">
        <v>136</v>
      </c>
      <c r="N14" s="36">
        <v>6000</v>
      </c>
    </row>
    <row r="15" spans="1:18" ht="24.75" customHeight="1">
      <c r="B15" s="20">
        <v>13</v>
      </c>
      <c r="C15" s="20">
        <v>137</v>
      </c>
      <c r="D15" s="20" t="s">
        <v>15</v>
      </c>
      <c r="E15" s="21">
        <v>2100</v>
      </c>
      <c r="F15" s="32">
        <f t="shared" ref="F15" si="15">(E15*1.35)</f>
        <v>2835</v>
      </c>
      <c r="G15" s="20">
        <f t="shared" ca="1" si="0"/>
        <v>110</v>
      </c>
      <c r="H15" s="32">
        <f t="shared" ca="1" si="3"/>
        <v>311850</v>
      </c>
      <c r="I15" s="32">
        <f t="shared" ca="1" si="4"/>
        <v>371101.5</v>
      </c>
      <c r="J15" s="32">
        <f t="shared" ca="1" si="5"/>
        <v>682951.5</v>
      </c>
      <c r="K15" s="65">
        <f t="shared" ca="1" si="1"/>
        <v>326450817</v>
      </c>
      <c r="M15" s="37" t="s">
        <v>137</v>
      </c>
      <c r="N15" s="36">
        <v>10000</v>
      </c>
    </row>
    <row r="16" spans="1:18" ht="27" customHeight="1">
      <c r="B16" s="20">
        <v>14</v>
      </c>
      <c r="C16" s="20">
        <v>138</v>
      </c>
      <c r="D16" s="20" t="s">
        <v>13</v>
      </c>
      <c r="E16" s="21">
        <v>13900</v>
      </c>
      <c r="F16" s="32">
        <f t="shared" ref="F16:F20" si="16">E16*1.35</f>
        <v>18765</v>
      </c>
      <c r="G16" s="20">
        <f t="shared" ca="1" si="0"/>
        <v>241</v>
      </c>
      <c r="H16" s="32">
        <f t="shared" ca="1" si="3"/>
        <v>4522365</v>
      </c>
      <c r="I16" s="32">
        <f t="shared" ca="1" si="4"/>
        <v>5381614.3499999996</v>
      </c>
      <c r="J16" s="32">
        <f t="shared" ca="1" si="5"/>
        <v>9903979.3499999996</v>
      </c>
      <c r="K16" s="65">
        <f t="shared" ca="1" si="1"/>
        <v>4734102129.3000002</v>
      </c>
    </row>
    <row r="17" spans="2:11" ht="27" customHeight="1">
      <c r="B17" s="20">
        <v>15</v>
      </c>
      <c r="C17" s="20">
        <v>139</v>
      </c>
      <c r="D17" s="20" t="s">
        <v>11</v>
      </c>
      <c r="E17" s="21">
        <v>7990</v>
      </c>
      <c r="F17" s="32">
        <f t="shared" ref="F17:F19" si="17">(E17*1.35)</f>
        <v>10786.5</v>
      </c>
      <c r="G17" s="20">
        <f t="shared" ca="1" si="0"/>
        <v>290</v>
      </c>
      <c r="H17" s="32">
        <f t="shared" ca="1" si="3"/>
        <v>3128085</v>
      </c>
      <c r="I17" s="32">
        <f t="shared" ca="1" si="4"/>
        <v>3722421.15</v>
      </c>
      <c r="J17" s="32">
        <f t="shared" ca="1" si="5"/>
        <v>6850506.1500000004</v>
      </c>
      <c r="K17" s="65">
        <f t="shared" ca="1" si="1"/>
        <v>3274541939.7000003</v>
      </c>
    </row>
    <row r="18" spans="2:11" ht="27" customHeight="1">
      <c r="B18" s="20">
        <v>16</v>
      </c>
      <c r="C18" s="20">
        <v>140</v>
      </c>
      <c r="D18" s="40" t="s">
        <v>135</v>
      </c>
      <c r="E18" s="21">
        <v>2000</v>
      </c>
      <c r="F18" s="32">
        <f t="shared" si="16"/>
        <v>2700</v>
      </c>
      <c r="G18" s="20">
        <f ca="1">ROUND(RAND()*800+1,0)</f>
        <v>679</v>
      </c>
      <c r="H18" s="32">
        <f t="shared" ca="1" si="3"/>
        <v>1833300</v>
      </c>
      <c r="I18" s="32">
        <f t="shared" ca="1" si="4"/>
        <v>2181627</v>
      </c>
      <c r="J18" s="32">
        <f t="shared" ca="1" si="5"/>
        <v>4014927</v>
      </c>
      <c r="K18" s="65">
        <f t="shared" ca="1" si="1"/>
        <v>1919135106</v>
      </c>
    </row>
    <row r="19" spans="2:11" ht="27" customHeight="1">
      <c r="B19" s="20">
        <v>17</v>
      </c>
      <c r="C19" s="20">
        <v>141</v>
      </c>
      <c r="D19" s="34" t="s">
        <v>136</v>
      </c>
      <c r="E19" s="21">
        <v>6000</v>
      </c>
      <c r="F19" s="32">
        <f t="shared" si="17"/>
        <v>8100.0000000000009</v>
      </c>
      <c r="G19" s="20">
        <f ca="1">ROUND(RAND()*800+1,0)</f>
        <v>311</v>
      </c>
      <c r="H19" s="32">
        <f t="shared" ca="1" si="3"/>
        <v>2519100.0000000005</v>
      </c>
      <c r="I19" s="32">
        <f t="shared" ca="1" si="4"/>
        <v>2997729.0000000005</v>
      </c>
      <c r="J19" s="32">
        <f t="shared" ca="1" si="5"/>
        <v>5516829.0000000009</v>
      </c>
      <c r="K19" s="65">
        <f t="shared" ca="1" si="1"/>
        <v>2637044262.0000005</v>
      </c>
    </row>
    <row r="20" spans="2:11" ht="27" customHeight="1">
      <c r="B20" s="20">
        <v>18</v>
      </c>
      <c r="C20" s="20">
        <v>142</v>
      </c>
      <c r="D20" s="34" t="s">
        <v>137</v>
      </c>
      <c r="E20" s="21">
        <v>10000</v>
      </c>
      <c r="F20" s="32">
        <f t="shared" si="16"/>
        <v>13500</v>
      </c>
      <c r="G20" s="20">
        <f ca="1">ROUND(RAND()*800+1,0)</f>
        <v>528</v>
      </c>
      <c r="H20" s="32">
        <f t="shared" ca="1" si="3"/>
        <v>7128000</v>
      </c>
      <c r="I20" s="32">
        <f t="shared" ca="1" si="4"/>
        <v>8482320</v>
      </c>
      <c r="J20" s="32">
        <f t="shared" ca="1" si="5"/>
        <v>15610320</v>
      </c>
      <c r="K20" s="65">
        <f t="shared" ca="1" si="1"/>
        <v>7461732960</v>
      </c>
    </row>
    <row r="21" spans="2:11" ht="27" customHeight="1">
      <c r="F21" s="26" t="s">
        <v>19</v>
      </c>
      <c r="H21" s="31">
        <f ca="1">H3+H4+H5+H6+H7+H8+H9+H10+H11+H12+H13+H14+H15+H16+H17+H18+H19+H20</f>
        <v>101760259.5</v>
      </c>
      <c r="I21" s="31">
        <f ca="1">H21*1.19</f>
        <v>121094708.80499999</v>
      </c>
      <c r="J21" s="31">
        <f t="shared" ca="1" si="5"/>
        <v>222854968.30500001</v>
      </c>
      <c r="K21" s="65">
        <f t="shared" ca="1" si="1"/>
        <v>106524674849.79001</v>
      </c>
    </row>
    <row r="22" spans="2:11" ht="27" customHeight="1" thickBot="1"/>
    <row r="23" spans="2:11" ht="27" customHeight="1">
      <c r="B23" s="75" t="s">
        <v>20</v>
      </c>
      <c r="C23" s="76"/>
      <c r="D23" s="76"/>
      <c r="E23" s="76"/>
      <c r="F23" s="77"/>
      <c r="H23" s="23" t="s">
        <v>134</v>
      </c>
    </row>
    <row r="24" spans="2:11" ht="27" customHeight="1" thickBot="1">
      <c r="B24" s="72" t="s">
        <v>22</v>
      </c>
      <c r="C24" s="73"/>
      <c r="D24" s="73"/>
      <c r="E24" s="74"/>
      <c r="F24" s="43">
        <f ca="1">H21</f>
        <v>101760259.5</v>
      </c>
      <c r="H24" s="33">
        <v>478</v>
      </c>
    </row>
    <row r="25" spans="2:11" ht="27" customHeight="1">
      <c r="B25" s="72" t="s">
        <v>23</v>
      </c>
      <c r="C25" s="73"/>
      <c r="D25" s="73"/>
      <c r="E25" s="74"/>
      <c r="F25" s="44">
        <f ca="1">K21</f>
        <v>106524674849.79001</v>
      </c>
    </row>
    <row r="26" spans="2:11" ht="27" customHeight="1">
      <c r="B26" s="72" t="s">
        <v>24</v>
      </c>
      <c r="C26" s="73"/>
      <c r="D26" s="73"/>
      <c r="E26" s="74"/>
      <c r="F26" s="43">
        <f>AVERAGE(F3:F20)</f>
        <v>11831.25</v>
      </c>
    </row>
    <row r="27" spans="2:11" ht="27" customHeight="1">
      <c r="B27" s="72" t="s">
        <v>25</v>
      </c>
      <c r="C27" s="73"/>
      <c r="D27" s="73"/>
      <c r="E27" s="74"/>
      <c r="F27" s="44">
        <f ca="1">K21</f>
        <v>106524674849.79001</v>
      </c>
    </row>
    <row r="28" spans="2:11" ht="27" customHeight="1">
      <c r="B28" s="72" t="s">
        <v>26</v>
      </c>
      <c r="C28" s="73"/>
      <c r="D28" s="73"/>
      <c r="E28" s="74"/>
      <c r="F28" s="24">
        <f>SUM(C3:C20)</f>
        <v>2403</v>
      </c>
    </row>
    <row r="29" spans="2:11" ht="27" customHeight="1">
      <c r="B29" s="72" t="s">
        <v>27</v>
      </c>
      <c r="C29" s="73"/>
      <c r="D29" s="73"/>
      <c r="E29" s="74"/>
      <c r="F29" s="24">
        <f>C9</f>
        <v>131</v>
      </c>
    </row>
    <row r="30" spans="2:11" ht="27" customHeight="1">
      <c r="B30" s="79" t="s">
        <v>28</v>
      </c>
      <c r="C30" s="80"/>
      <c r="D30" s="80"/>
      <c r="E30" s="81"/>
      <c r="F30" s="24">
        <f ca="1">G3+G14</f>
        <v>816</v>
      </c>
    </row>
    <row r="31" spans="2:11" ht="27" customHeight="1" thickBot="1">
      <c r="B31" s="82" t="s">
        <v>29</v>
      </c>
      <c r="C31" s="83"/>
      <c r="D31" s="83"/>
      <c r="E31" s="84"/>
      <c r="F31" s="45">
        <f ca="1">I16+I6+I11</f>
        <v>33763489.200000003</v>
      </c>
    </row>
    <row r="32" spans="2:11" ht="27" customHeight="1">
      <c r="B32" s="78"/>
      <c r="C32" s="78"/>
      <c r="D32" s="78"/>
    </row>
    <row r="33" spans="2:5" ht="27" customHeight="1">
      <c r="B33" s="85"/>
      <c r="C33" s="85"/>
      <c r="D33" s="85"/>
      <c r="E33" s="25"/>
    </row>
    <row r="34" spans="2:5" ht="27.75" customHeight="1">
      <c r="B34" s="78"/>
      <c r="C34" s="78"/>
      <c r="D34" s="78"/>
    </row>
    <row r="35" spans="2:5" ht="27" customHeight="1">
      <c r="B35" s="78"/>
      <c r="C35" s="78"/>
      <c r="D35" s="78"/>
    </row>
    <row r="36" spans="2:5" ht="27" customHeight="1">
      <c r="B36" s="78"/>
      <c r="C36" s="78"/>
      <c r="D36" s="78"/>
    </row>
    <row r="37" spans="2:5" ht="27" customHeight="1">
      <c r="B37" s="78"/>
      <c r="C37" s="78"/>
      <c r="D37" s="78"/>
    </row>
    <row r="38" spans="2:5" ht="27" customHeight="1">
      <c r="B38" s="78"/>
      <c r="C38" s="78"/>
      <c r="D38" s="78"/>
    </row>
    <row r="39" spans="2:5" ht="27" customHeight="1">
      <c r="B39" s="78"/>
      <c r="C39" s="78"/>
      <c r="D39" s="78"/>
    </row>
    <row r="40" spans="2:5">
      <c r="B40" s="78"/>
      <c r="C40" s="78"/>
      <c r="D40" s="78"/>
    </row>
    <row r="41" spans="2:5" ht="24" customHeight="1"/>
  </sheetData>
  <mergeCells count="18">
    <mergeCell ref="B40:D40"/>
    <mergeCell ref="B29:E29"/>
    <mergeCell ref="B30:E30"/>
    <mergeCell ref="B31:E31"/>
    <mergeCell ref="B32:D32"/>
    <mergeCell ref="B33:D33"/>
    <mergeCell ref="B34:D34"/>
    <mergeCell ref="B35:D35"/>
    <mergeCell ref="B36:D36"/>
    <mergeCell ref="B37:D37"/>
    <mergeCell ref="B38:D38"/>
    <mergeCell ref="B39:D39"/>
    <mergeCell ref="B28:E28"/>
    <mergeCell ref="B23:F23"/>
    <mergeCell ref="B24:E24"/>
    <mergeCell ref="B25:E25"/>
    <mergeCell ref="B26:E26"/>
    <mergeCell ref="B27:E27"/>
  </mergeCells>
  <dataValidations count="2">
    <dataValidation type="whole" operator="greaterThan" allowBlank="1" showInputMessage="1" showErrorMessage="1" sqref="E3:E21">
      <formula1>0</formula1>
    </dataValidation>
    <dataValidation type="list" allowBlank="1" showInputMessage="1" showErrorMessage="1" sqref="D3:D17">
      <formula1>"productos"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"/>
  <sheetViews>
    <sheetView topLeftCell="A20" workbookViewId="0">
      <selection activeCell="C31" sqref="C31"/>
    </sheetView>
  </sheetViews>
  <sheetFormatPr baseColWidth="10" defaultRowHeight="14.25"/>
  <cols>
    <col min="1" max="1" width="9.28515625" style="6" customWidth="1"/>
    <col min="2" max="2" width="14.5703125" style="6" bestFit="1" customWidth="1"/>
    <col min="3" max="3" width="15" style="6" customWidth="1"/>
    <col min="4" max="4" width="4.7109375" style="6" bestFit="1" customWidth="1"/>
    <col min="5" max="5" width="4.5703125" style="6" bestFit="1" customWidth="1"/>
    <col min="6" max="6" width="5" style="6" customWidth="1"/>
    <col min="7" max="7" width="14.85546875" style="6" bestFit="1" customWidth="1"/>
    <col min="8" max="8" width="5.85546875" style="6" customWidth="1"/>
    <col min="9" max="9" width="6.42578125" style="6" customWidth="1"/>
    <col min="10" max="10" width="5.85546875" style="6" customWidth="1"/>
    <col min="11" max="11" width="18.7109375" style="6" bestFit="1" customWidth="1"/>
    <col min="12" max="12" width="15.140625" style="6" bestFit="1" customWidth="1"/>
    <col min="13" max="16384" width="11.42578125" style="6"/>
  </cols>
  <sheetData>
    <row r="1" spans="1:14" ht="48" customHeight="1">
      <c r="A1" s="46"/>
      <c r="B1" s="48"/>
      <c r="C1" s="49" t="s">
        <v>139</v>
      </c>
      <c r="D1" s="50"/>
      <c r="E1" s="50"/>
      <c r="F1" s="48"/>
      <c r="G1" s="50"/>
      <c r="H1" s="50"/>
      <c r="I1" s="48"/>
      <c r="J1" s="48"/>
      <c r="K1" s="48"/>
      <c r="L1" s="48"/>
      <c r="M1" s="46"/>
      <c r="N1" s="46"/>
    </row>
    <row r="2" spans="1:14" ht="15">
      <c r="A2" s="46"/>
      <c r="B2" s="55"/>
      <c r="C2" s="55"/>
      <c r="D2" s="55"/>
      <c r="E2" s="55"/>
      <c r="F2" s="55"/>
      <c r="G2" s="56">
        <v>0.7</v>
      </c>
      <c r="H2" s="55"/>
      <c r="I2" s="55"/>
      <c r="J2" s="55"/>
      <c r="K2" s="56">
        <v>0.3</v>
      </c>
      <c r="L2" s="55"/>
      <c r="M2" s="46"/>
      <c r="N2" s="46"/>
    </row>
    <row r="3" spans="1:14" s="7" customFormat="1" ht="99">
      <c r="A3" s="46"/>
      <c r="B3" s="51" t="s">
        <v>30</v>
      </c>
      <c r="C3" s="51" t="s">
        <v>31</v>
      </c>
      <c r="D3" s="52" t="s">
        <v>32</v>
      </c>
      <c r="E3" s="52" t="s">
        <v>33</v>
      </c>
      <c r="F3" s="53" t="s">
        <v>34</v>
      </c>
      <c r="G3" s="52" t="s">
        <v>35</v>
      </c>
      <c r="H3" s="54" t="s">
        <v>36</v>
      </c>
      <c r="I3" s="51"/>
      <c r="J3" s="51"/>
      <c r="K3" s="51" t="s">
        <v>37</v>
      </c>
      <c r="L3" s="51" t="s">
        <v>38</v>
      </c>
      <c r="M3" s="46"/>
      <c r="N3" s="46"/>
    </row>
    <row r="4" spans="1:14" s="7" customFormat="1" ht="15.75" customHeight="1">
      <c r="A4" s="46"/>
      <c r="B4" s="46"/>
      <c r="C4" s="46"/>
      <c r="D4" s="46"/>
      <c r="E4" s="46"/>
      <c r="F4" s="46"/>
      <c r="G4" s="47"/>
      <c r="H4" s="46" t="s">
        <v>39</v>
      </c>
      <c r="I4" s="46" t="s">
        <v>40</v>
      </c>
      <c r="J4" s="46" t="s">
        <v>40</v>
      </c>
      <c r="K4" s="47"/>
      <c r="L4" s="47"/>
      <c r="M4" s="46"/>
      <c r="N4" s="46"/>
    </row>
    <row r="5" spans="1:14" s="7" customFormat="1" ht="15">
      <c r="A5" s="46"/>
      <c r="B5" s="46" t="s">
        <v>41</v>
      </c>
      <c r="C5" s="46" t="s">
        <v>42</v>
      </c>
      <c r="D5" s="57">
        <v>5.0999999999999996</v>
      </c>
      <c r="E5" s="57">
        <v>5.2</v>
      </c>
      <c r="F5" s="57">
        <v>6.4</v>
      </c>
      <c r="G5" s="58">
        <f>(D5+E5+F5)/3</f>
        <v>5.5666666666666673</v>
      </c>
      <c r="H5" s="57">
        <v>6.8</v>
      </c>
      <c r="I5" s="57">
        <v>2.6</v>
      </c>
      <c r="J5" s="57">
        <v>3.3</v>
      </c>
      <c r="K5" s="59">
        <f>(H5+I5+J5)/3</f>
        <v>4.2333333333333334</v>
      </c>
      <c r="L5" s="59">
        <f>(G5*0.7)+(K5*0.3)</f>
        <v>5.166666666666667</v>
      </c>
      <c r="M5" s="46"/>
      <c r="N5" s="46"/>
    </row>
    <row r="6" spans="1:14" s="7" customFormat="1" ht="15">
      <c r="A6" s="46"/>
      <c r="B6" s="46" t="s">
        <v>43</v>
      </c>
      <c r="C6" s="46" t="s">
        <v>44</v>
      </c>
      <c r="D6" s="57">
        <v>7</v>
      </c>
      <c r="E6" s="57">
        <v>4.5999999999999996</v>
      </c>
      <c r="F6" s="57">
        <v>7</v>
      </c>
      <c r="G6" s="58">
        <f>(D6+E6+F6)/3</f>
        <v>6.2</v>
      </c>
      <c r="H6" s="57">
        <v>2.9</v>
      </c>
      <c r="I6" s="57">
        <v>5.5</v>
      </c>
      <c r="J6" s="57">
        <v>3.9</v>
      </c>
      <c r="K6" s="59">
        <f>(H6+I6+J6)/3</f>
        <v>4.1000000000000005</v>
      </c>
      <c r="L6" s="59">
        <f>(G6*0.7)+(K6*0.3)</f>
        <v>5.57</v>
      </c>
      <c r="M6" s="46"/>
      <c r="N6" s="46"/>
    </row>
    <row r="7" spans="1:14" s="7" customFormat="1" ht="15">
      <c r="A7" s="46"/>
      <c r="B7" s="46" t="s">
        <v>45</v>
      </c>
      <c r="C7" s="46" t="s">
        <v>46</v>
      </c>
      <c r="D7" s="57">
        <v>6.6</v>
      </c>
      <c r="E7" s="57">
        <v>7</v>
      </c>
      <c r="F7" s="57">
        <v>6.7</v>
      </c>
      <c r="G7" s="58">
        <f t="shared" ref="G7:G23" si="0">(D7+E7+F7)/3</f>
        <v>6.7666666666666666</v>
      </c>
      <c r="H7" s="57">
        <v>4.0999999999999996</v>
      </c>
      <c r="I7" s="57">
        <v>7</v>
      </c>
      <c r="J7" s="57">
        <v>5.5</v>
      </c>
      <c r="K7" s="59">
        <f t="shared" ref="K7:K23" si="1">(H7+I7+J7)/3</f>
        <v>5.5333333333333341</v>
      </c>
      <c r="L7" s="59">
        <f t="shared" ref="L7:L23" si="2">(G7*0.7)+(K7*0.3)</f>
        <v>6.3966666666666665</v>
      </c>
      <c r="M7" s="46"/>
      <c r="N7" s="46"/>
    </row>
    <row r="8" spans="1:14" s="7" customFormat="1" ht="15">
      <c r="A8" s="46"/>
      <c r="B8" s="46" t="s">
        <v>47</v>
      </c>
      <c r="C8" s="46" t="s">
        <v>48</v>
      </c>
      <c r="D8" s="57">
        <v>7.5</v>
      </c>
      <c r="E8" s="57">
        <v>5.4</v>
      </c>
      <c r="F8" s="57">
        <v>7</v>
      </c>
      <c r="G8" s="58">
        <f t="shared" si="0"/>
        <v>6.6333333333333329</v>
      </c>
      <c r="H8" s="57">
        <v>4.9000000000000004</v>
      </c>
      <c r="I8" s="57">
        <v>7</v>
      </c>
      <c r="J8" s="57">
        <v>3.3</v>
      </c>
      <c r="K8" s="59">
        <f t="shared" si="1"/>
        <v>5.0666666666666664</v>
      </c>
      <c r="L8" s="59">
        <f t="shared" si="2"/>
        <v>6.1633333333333322</v>
      </c>
      <c r="M8" s="46"/>
      <c r="N8" s="46"/>
    </row>
    <row r="9" spans="1:14" s="7" customFormat="1" ht="15">
      <c r="A9" s="46"/>
      <c r="B9" s="46" t="s">
        <v>49</v>
      </c>
      <c r="C9" s="46" t="s">
        <v>50</v>
      </c>
      <c r="D9" s="57">
        <v>6.6</v>
      </c>
      <c r="E9" s="57">
        <v>2.7</v>
      </c>
      <c r="F9" s="57">
        <v>7</v>
      </c>
      <c r="G9" s="58">
        <f t="shared" si="0"/>
        <v>5.4333333333333336</v>
      </c>
      <c r="H9" s="57">
        <v>5.8</v>
      </c>
      <c r="I9" s="57">
        <v>5.6</v>
      </c>
      <c r="J9" s="57">
        <v>3.9</v>
      </c>
      <c r="K9" s="59">
        <f t="shared" si="1"/>
        <v>5.0999999999999996</v>
      </c>
      <c r="L9" s="59">
        <f t="shared" si="2"/>
        <v>5.333333333333333</v>
      </c>
      <c r="M9" s="46"/>
      <c r="N9" s="46"/>
    </row>
    <row r="10" spans="1:14" s="7" customFormat="1" ht="15">
      <c r="A10" s="46"/>
      <c r="B10" s="46" t="s">
        <v>51</v>
      </c>
      <c r="C10" s="46" t="s">
        <v>52</v>
      </c>
      <c r="D10" s="57">
        <v>5.4</v>
      </c>
      <c r="E10" s="57">
        <v>3.5</v>
      </c>
      <c r="F10" s="57">
        <v>2.2000000000000002</v>
      </c>
      <c r="G10" s="58">
        <f t="shared" si="0"/>
        <v>3.7000000000000006</v>
      </c>
      <c r="H10" s="57">
        <v>4.8</v>
      </c>
      <c r="I10" s="57">
        <v>3.6</v>
      </c>
      <c r="J10" s="57">
        <v>6.5</v>
      </c>
      <c r="K10" s="59">
        <f t="shared" si="1"/>
        <v>4.9666666666666668</v>
      </c>
      <c r="L10" s="59">
        <f t="shared" si="2"/>
        <v>4.08</v>
      </c>
      <c r="M10" s="46"/>
      <c r="N10" s="46"/>
    </row>
    <row r="11" spans="1:14" s="7" customFormat="1" ht="15">
      <c r="A11" s="46"/>
      <c r="B11" s="46" t="s">
        <v>53</v>
      </c>
      <c r="C11" s="46" t="s">
        <v>54</v>
      </c>
      <c r="D11" s="57">
        <v>7</v>
      </c>
      <c r="E11" s="57">
        <v>2.1</v>
      </c>
      <c r="F11" s="57">
        <v>6.3</v>
      </c>
      <c r="G11" s="58">
        <f t="shared" si="0"/>
        <v>5.1333333333333329</v>
      </c>
      <c r="H11" s="57">
        <v>5.0999999999999996</v>
      </c>
      <c r="I11" s="57">
        <v>2.9</v>
      </c>
      <c r="J11" s="57">
        <v>5.3</v>
      </c>
      <c r="K11" s="59">
        <f t="shared" si="1"/>
        <v>4.4333333333333336</v>
      </c>
      <c r="L11" s="59">
        <f t="shared" si="2"/>
        <v>4.9233333333333329</v>
      </c>
      <c r="M11" s="46"/>
      <c r="N11" s="46"/>
    </row>
    <row r="12" spans="1:14" s="7" customFormat="1" ht="15">
      <c r="A12" s="46"/>
      <c r="B12" s="46" t="s">
        <v>55</v>
      </c>
      <c r="C12" s="46" t="s">
        <v>56</v>
      </c>
      <c r="D12" s="57">
        <v>1.8</v>
      </c>
      <c r="E12" s="57">
        <v>3.5</v>
      </c>
      <c r="F12" s="57">
        <v>4.3</v>
      </c>
      <c r="G12" s="58">
        <f t="shared" si="0"/>
        <v>3.1999999999999997</v>
      </c>
      <c r="H12" s="57">
        <v>5.8</v>
      </c>
      <c r="I12" s="57">
        <v>4</v>
      </c>
      <c r="J12" s="57">
        <v>5.5</v>
      </c>
      <c r="K12" s="59">
        <f t="shared" si="1"/>
        <v>5.1000000000000005</v>
      </c>
      <c r="L12" s="59">
        <f t="shared" si="2"/>
        <v>3.7699999999999996</v>
      </c>
      <c r="M12" s="46"/>
      <c r="N12" s="46"/>
    </row>
    <row r="13" spans="1:14" s="7" customFormat="1" ht="15">
      <c r="A13" s="46"/>
      <c r="B13" s="46" t="s">
        <v>57</v>
      </c>
      <c r="C13" s="46" t="s">
        <v>58</v>
      </c>
      <c r="D13" s="57">
        <v>4.7</v>
      </c>
      <c r="E13" s="57">
        <v>6.5</v>
      </c>
      <c r="F13" s="57">
        <v>2</v>
      </c>
      <c r="G13" s="58">
        <f t="shared" si="0"/>
        <v>4.3999999999999995</v>
      </c>
      <c r="H13" s="57">
        <v>2.9</v>
      </c>
      <c r="I13" s="57">
        <v>3</v>
      </c>
      <c r="J13" s="57">
        <v>5.4</v>
      </c>
      <c r="K13" s="59">
        <f t="shared" si="1"/>
        <v>3.7666666666666671</v>
      </c>
      <c r="L13" s="59">
        <f t="shared" si="2"/>
        <v>4.21</v>
      </c>
      <c r="M13" s="46"/>
      <c r="N13" s="46"/>
    </row>
    <row r="14" spans="1:14" s="7" customFormat="1" ht="15">
      <c r="A14" s="46"/>
      <c r="B14" s="46" t="s">
        <v>59</v>
      </c>
      <c r="C14" s="46" t="s">
        <v>60</v>
      </c>
      <c r="D14" s="57">
        <v>3.5</v>
      </c>
      <c r="E14" s="57">
        <v>5.8</v>
      </c>
      <c r="F14" s="57">
        <v>4.5</v>
      </c>
      <c r="G14" s="58">
        <f t="shared" si="0"/>
        <v>4.6000000000000005</v>
      </c>
      <c r="H14" s="57">
        <v>4.4000000000000004</v>
      </c>
      <c r="I14" s="57">
        <v>4.4000000000000004</v>
      </c>
      <c r="J14" s="57">
        <v>1.8</v>
      </c>
      <c r="K14" s="59">
        <f t="shared" si="1"/>
        <v>3.5333333333333337</v>
      </c>
      <c r="L14" s="59">
        <f t="shared" si="2"/>
        <v>4.28</v>
      </c>
      <c r="M14" s="46"/>
      <c r="N14" s="46"/>
    </row>
    <row r="15" spans="1:14" s="7" customFormat="1" ht="15">
      <c r="A15" s="46"/>
      <c r="B15" s="46" t="s">
        <v>61</v>
      </c>
      <c r="C15" s="46" t="s">
        <v>62</v>
      </c>
      <c r="D15" s="57">
        <v>6.5</v>
      </c>
      <c r="E15" s="57">
        <v>2.2000000000000002</v>
      </c>
      <c r="F15" s="57">
        <v>4.3</v>
      </c>
      <c r="G15" s="58">
        <f t="shared" si="0"/>
        <v>4.333333333333333</v>
      </c>
      <c r="H15" s="57">
        <v>1.8</v>
      </c>
      <c r="I15" s="57">
        <v>3.7</v>
      </c>
      <c r="J15" s="57">
        <v>4.3</v>
      </c>
      <c r="K15" s="59">
        <f t="shared" si="1"/>
        <v>3.2666666666666671</v>
      </c>
      <c r="L15" s="59">
        <f t="shared" si="2"/>
        <v>4.0133333333333328</v>
      </c>
      <c r="M15" s="46"/>
      <c r="N15" s="46"/>
    </row>
    <row r="16" spans="1:14" s="7" customFormat="1" ht="15">
      <c r="A16" s="46"/>
      <c r="B16" s="46" t="s">
        <v>63</v>
      </c>
      <c r="C16" s="46" t="s">
        <v>64</v>
      </c>
      <c r="D16" s="57">
        <v>5.3</v>
      </c>
      <c r="E16" s="57">
        <v>7</v>
      </c>
      <c r="F16" s="57">
        <v>3.7</v>
      </c>
      <c r="G16" s="58">
        <f t="shared" si="0"/>
        <v>5.333333333333333</v>
      </c>
      <c r="H16" s="57">
        <v>7</v>
      </c>
      <c r="I16" s="57">
        <v>6.9</v>
      </c>
      <c r="J16" s="57">
        <v>5.8</v>
      </c>
      <c r="K16" s="59">
        <f t="shared" si="1"/>
        <v>6.5666666666666664</v>
      </c>
      <c r="L16" s="59">
        <f t="shared" si="2"/>
        <v>5.7033333333333331</v>
      </c>
      <c r="M16" s="46"/>
      <c r="N16" s="46"/>
    </row>
    <row r="17" spans="1:14" s="7" customFormat="1" ht="15">
      <c r="A17" s="46"/>
      <c r="B17" s="46" t="s">
        <v>65</v>
      </c>
      <c r="C17" s="46" t="s">
        <v>66</v>
      </c>
      <c r="D17" s="57">
        <v>5.5</v>
      </c>
      <c r="E17" s="57">
        <v>4.4000000000000004</v>
      </c>
      <c r="F17" s="57">
        <v>6.1</v>
      </c>
      <c r="G17" s="58">
        <f t="shared" si="0"/>
        <v>5.333333333333333</v>
      </c>
      <c r="H17" s="57">
        <v>4.4000000000000004</v>
      </c>
      <c r="I17" s="57">
        <v>6.3</v>
      </c>
      <c r="J17" s="57">
        <v>7</v>
      </c>
      <c r="K17" s="59">
        <f t="shared" si="1"/>
        <v>5.8999999999999995</v>
      </c>
      <c r="L17" s="59">
        <f t="shared" si="2"/>
        <v>5.503333333333333</v>
      </c>
      <c r="M17" s="46"/>
      <c r="N17" s="46"/>
    </row>
    <row r="18" spans="1:14" s="7" customFormat="1" ht="15">
      <c r="A18" s="46"/>
      <c r="B18" s="46" t="s">
        <v>67</v>
      </c>
      <c r="C18" s="46" t="s">
        <v>68</v>
      </c>
      <c r="D18" s="57">
        <v>1.9</v>
      </c>
      <c r="E18" s="57">
        <v>4.7</v>
      </c>
      <c r="F18" s="57">
        <v>7.4</v>
      </c>
      <c r="G18" s="58">
        <f t="shared" si="0"/>
        <v>4.666666666666667</v>
      </c>
      <c r="H18" s="57">
        <v>5</v>
      </c>
      <c r="I18" s="57">
        <v>3.3</v>
      </c>
      <c r="J18" s="57">
        <v>4.3</v>
      </c>
      <c r="K18" s="59">
        <f t="shared" si="1"/>
        <v>4.2</v>
      </c>
      <c r="L18" s="59">
        <f t="shared" si="2"/>
        <v>4.5266666666666664</v>
      </c>
      <c r="M18" s="46"/>
      <c r="N18" s="46"/>
    </row>
    <row r="19" spans="1:14" s="7" customFormat="1" ht="15">
      <c r="A19" s="46"/>
      <c r="B19" s="46" t="s">
        <v>69</v>
      </c>
      <c r="C19" s="46" t="s">
        <v>70</v>
      </c>
      <c r="D19" s="57">
        <v>5.7</v>
      </c>
      <c r="E19" s="57">
        <v>6.1</v>
      </c>
      <c r="F19" s="57">
        <v>5.8</v>
      </c>
      <c r="G19" s="58">
        <f t="shared" si="0"/>
        <v>5.8666666666666671</v>
      </c>
      <c r="H19" s="57">
        <v>1.2</v>
      </c>
      <c r="I19" s="57">
        <v>5.2</v>
      </c>
      <c r="J19" s="57">
        <v>4.0999999999999996</v>
      </c>
      <c r="K19" s="59">
        <f t="shared" si="1"/>
        <v>3.5</v>
      </c>
      <c r="L19" s="59">
        <f t="shared" si="2"/>
        <v>5.1566666666666663</v>
      </c>
      <c r="M19" s="46"/>
      <c r="N19" s="46"/>
    </row>
    <row r="20" spans="1:14" s="7" customFormat="1" ht="15">
      <c r="A20" s="46"/>
      <c r="B20" s="46" t="s">
        <v>69</v>
      </c>
      <c r="C20" s="46" t="s">
        <v>71</v>
      </c>
      <c r="D20" s="57">
        <v>7</v>
      </c>
      <c r="E20" s="57">
        <v>3.3</v>
      </c>
      <c r="F20" s="57">
        <v>4</v>
      </c>
      <c r="G20" s="58">
        <f t="shared" si="0"/>
        <v>4.7666666666666666</v>
      </c>
      <c r="H20" s="57">
        <v>6.1</v>
      </c>
      <c r="I20" s="57">
        <v>5.5</v>
      </c>
      <c r="J20" s="57">
        <v>1.2</v>
      </c>
      <c r="K20" s="59">
        <f t="shared" si="1"/>
        <v>4.2666666666666666</v>
      </c>
      <c r="L20" s="59">
        <f t="shared" si="2"/>
        <v>4.6166666666666663</v>
      </c>
      <c r="M20" s="46"/>
      <c r="N20" s="46"/>
    </row>
    <row r="21" spans="1:14" s="7" customFormat="1" ht="15">
      <c r="A21" s="46"/>
      <c r="B21" s="46" t="s">
        <v>72</v>
      </c>
      <c r="C21" s="46" t="s">
        <v>73</v>
      </c>
      <c r="D21" s="57">
        <v>6.8</v>
      </c>
      <c r="E21" s="57">
        <v>5.5</v>
      </c>
      <c r="F21" s="57">
        <v>4</v>
      </c>
      <c r="G21" s="58">
        <f t="shared" si="0"/>
        <v>5.4333333333333336</v>
      </c>
      <c r="H21" s="57">
        <v>3</v>
      </c>
      <c r="I21" s="57">
        <v>3.8</v>
      </c>
      <c r="J21" s="57">
        <v>6.4</v>
      </c>
      <c r="K21" s="59">
        <f t="shared" si="1"/>
        <v>4.3999999999999995</v>
      </c>
      <c r="L21" s="59">
        <f t="shared" si="2"/>
        <v>5.1233333333333331</v>
      </c>
      <c r="M21" s="46"/>
      <c r="N21" s="46"/>
    </row>
    <row r="22" spans="1:14" s="7" customFormat="1" ht="15">
      <c r="A22" s="46"/>
      <c r="B22" s="46" t="s">
        <v>74</v>
      </c>
      <c r="C22" s="46" t="s">
        <v>75</v>
      </c>
      <c r="D22" s="57">
        <v>2.5</v>
      </c>
      <c r="E22" s="57">
        <v>3.8</v>
      </c>
      <c r="F22" s="57">
        <v>1.7</v>
      </c>
      <c r="G22" s="58">
        <f t="shared" si="0"/>
        <v>2.6666666666666665</v>
      </c>
      <c r="H22" s="57">
        <v>2.8</v>
      </c>
      <c r="I22" s="57">
        <v>5</v>
      </c>
      <c r="J22" s="57">
        <v>7</v>
      </c>
      <c r="K22" s="59">
        <f t="shared" si="1"/>
        <v>4.9333333333333336</v>
      </c>
      <c r="L22" s="59">
        <f t="shared" si="2"/>
        <v>3.3466666666666667</v>
      </c>
      <c r="M22" s="46"/>
      <c r="N22" s="46"/>
    </row>
    <row r="23" spans="1:14" s="7" customFormat="1" ht="15">
      <c r="A23" s="46"/>
      <c r="B23" s="46" t="s">
        <v>76</v>
      </c>
      <c r="C23" s="46" t="s">
        <v>77</v>
      </c>
      <c r="D23" s="60">
        <v>2.5</v>
      </c>
      <c r="E23" s="60">
        <v>6.6</v>
      </c>
      <c r="F23" s="60">
        <v>2</v>
      </c>
      <c r="G23" s="58">
        <f t="shared" si="0"/>
        <v>3.6999999999999997</v>
      </c>
      <c r="H23" s="60">
        <v>7</v>
      </c>
      <c r="I23" s="60">
        <v>5.6</v>
      </c>
      <c r="J23" s="60">
        <v>6.5</v>
      </c>
      <c r="K23" s="59">
        <f t="shared" si="1"/>
        <v>6.3666666666666671</v>
      </c>
      <c r="L23" s="59">
        <f t="shared" si="2"/>
        <v>4.5</v>
      </c>
      <c r="M23" s="46"/>
      <c r="N23" s="46"/>
    </row>
    <row r="24" spans="1:14" s="7" customFormat="1" ht="15">
      <c r="C24" t="s">
        <v>78</v>
      </c>
      <c r="D24" s="61">
        <f>SUM(D5:D23)/19</f>
        <v>5.2052631578947368</v>
      </c>
      <c r="E24" s="62">
        <f>SUM(E5:E23)/19</f>
        <v>4.73157894736842</v>
      </c>
      <c r="F24" s="62">
        <f>SUM(F5:F23)/19</f>
        <v>4.8631578947368421</v>
      </c>
      <c r="G24" s="63"/>
      <c r="H24" s="62">
        <f>SUM(H5:H23)/19</f>
        <v>4.5157894736842099</v>
      </c>
      <c r="I24" s="62">
        <f>SUM(I5:I23)/19</f>
        <v>4.784210526315789</v>
      </c>
      <c r="J24" s="62">
        <f>SUM(J5:J23)/19</f>
        <v>4.7894736842105265</v>
      </c>
      <c r="K24" s="64"/>
      <c r="L24" s="64"/>
    </row>
    <row r="25" spans="1:14" s="7" customFormat="1" ht="12.75" thickBot="1"/>
    <row r="26" spans="1:14" s="7" customFormat="1" ht="15">
      <c r="A26" s="87" t="s">
        <v>79</v>
      </c>
      <c r="B26" s="88"/>
      <c r="C26" s="89"/>
    </row>
    <row r="27" spans="1:14" s="7" customFormat="1" ht="28.5" customHeight="1">
      <c r="A27" s="86" t="s">
        <v>80</v>
      </c>
      <c r="B27" s="86"/>
      <c r="C27" s="71">
        <f>COUNTA(B5:B23)</f>
        <v>19</v>
      </c>
      <c r="M27" s="68"/>
    </row>
    <row r="28" spans="1:14" ht="16.5" customHeight="1">
      <c r="A28" s="86" t="s">
        <v>81</v>
      </c>
      <c r="B28" s="86"/>
      <c r="C28" s="70">
        <f>COUNTIF(D5:D23,"&gt;4")</f>
        <v>14</v>
      </c>
      <c r="K28" s="66"/>
    </row>
    <row r="29" spans="1:14">
      <c r="A29" s="86" t="s">
        <v>82</v>
      </c>
      <c r="B29" s="86"/>
      <c r="C29" s="70">
        <f>COUNTIF(E5:E23,"&gt;4")</f>
        <v>12</v>
      </c>
    </row>
    <row r="30" spans="1:14" ht="15">
      <c r="A30" s="86" t="s">
        <v>83</v>
      </c>
      <c r="B30" s="86"/>
      <c r="C30" s="70">
        <f>COUNTIF(F5:F23,"&gt;4")</f>
        <v>12</v>
      </c>
      <c r="D30" s="8"/>
      <c r="E30" s="8"/>
      <c r="F30" s="8"/>
      <c r="K30" s="67"/>
    </row>
    <row r="31" spans="1:14" ht="14.25" customHeight="1">
      <c r="A31" s="86" t="s">
        <v>91</v>
      </c>
      <c r="B31" s="86"/>
      <c r="C31" s="69">
        <f>MAX(L5:L23)</f>
        <v>6.3966666666666665</v>
      </c>
      <c r="D31" s="8"/>
      <c r="E31" s="8"/>
      <c r="F31" s="8"/>
    </row>
    <row r="32" spans="1:14">
      <c r="A32" s="86" t="s">
        <v>92</v>
      </c>
      <c r="B32" s="86"/>
      <c r="C32" s="69">
        <f>MIN(G5:G23)</f>
        <v>2.6666666666666665</v>
      </c>
      <c r="D32" s="8"/>
      <c r="E32" s="8"/>
      <c r="F32" s="8"/>
    </row>
    <row r="33" spans="1:6">
      <c r="A33" s="86" t="s">
        <v>84</v>
      </c>
      <c r="B33" s="86"/>
      <c r="C33" s="69">
        <f>AVERAGE(L5:L23)</f>
        <v>4.8622807017543863</v>
      </c>
      <c r="D33" s="8"/>
      <c r="E33" s="8"/>
      <c r="F33" s="8"/>
    </row>
    <row r="34" spans="1:6">
      <c r="A34" s="86" t="s">
        <v>85</v>
      </c>
      <c r="B34" s="86"/>
      <c r="C34" s="70">
        <f>COUNTIF(L5:L23,"&gt;4")</f>
        <v>17</v>
      </c>
      <c r="D34" s="8"/>
      <c r="E34" s="8"/>
      <c r="F34" s="8"/>
    </row>
    <row r="35" spans="1:6" ht="27.75" customHeight="1">
      <c r="A35" s="86" t="s">
        <v>86</v>
      </c>
      <c r="B35" s="86"/>
      <c r="C35" s="70">
        <f>COUNTIF(L5:L23,"&gt;6,0")</f>
        <v>2</v>
      </c>
      <c r="D35" s="8"/>
      <c r="E35" s="8"/>
      <c r="F35" s="8"/>
    </row>
    <row r="36" spans="1:6">
      <c r="A36" s="90" t="s">
        <v>87</v>
      </c>
      <c r="B36" s="91"/>
      <c r="C36" s="70">
        <f>COUNTIF(K5:K23,"&lt;4,0")</f>
        <v>4</v>
      </c>
      <c r="D36" s="8"/>
      <c r="E36" s="8"/>
      <c r="F36" s="8"/>
    </row>
    <row r="37" spans="1:6">
      <c r="D37" s="8"/>
      <c r="E37" s="8"/>
      <c r="F37" s="8"/>
    </row>
    <row r="38" spans="1:6">
      <c r="D38" s="8"/>
      <c r="E38" s="8"/>
      <c r="F38" s="8"/>
    </row>
    <row r="39" spans="1:6">
      <c r="D39" s="8"/>
      <c r="E39" s="8"/>
      <c r="F39" s="8"/>
    </row>
    <row r="40" spans="1:6">
      <c r="D40" s="8"/>
      <c r="E40" s="8"/>
      <c r="F40" s="8"/>
    </row>
    <row r="41" spans="1:6">
      <c r="D41" s="8"/>
      <c r="E41" s="8"/>
      <c r="F41" s="8"/>
    </row>
    <row r="42" spans="1:6">
      <c r="D42" s="8"/>
      <c r="E42" s="8"/>
      <c r="F42" s="8"/>
    </row>
    <row r="43" spans="1:6">
      <c r="D43" s="8"/>
      <c r="E43" s="8"/>
      <c r="F43" s="8"/>
    </row>
    <row r="44" spans="1:6">
      <c r="D44" s="8"/>
      <c r="E44" s="8"/>
      <c r="F44" s="8"/>
    </row>
    <row r="45" spans="1:6">
      <c r="D45" s="8"/>
      <c r="E45" s="8"/>
      <c r="F45" s="8"/>
    </row>
    <row r="46" spans="1:6">
      <c r="D46" s="8"/>
      <c r="E46" s="8"/>
      <c r="F46" s="8"/>
    </row>
    <row r="47" spans="1:6">
      <c r="D47" s="8"/>
      <c r="E47" s="8"/>
      <c r="F47" s="8"/>
    </row>
    <row r="48" spans="1:6">
      <c r="D48" s="8"/>
      <c r="E48" s="8"/>
      <c r="F48" s="8"/>
    </row>
  </sheetData>
  <mergeCells count="11">
    <mergeCell ref="A35:B35"/>
    <mergeCell ref="A36:B36"/>
    <mergeCell ref="A32:B32"/>
    <mergeCell ref="A33:B33"/>
    <mergeCell ref="A34:B34"/>
    <mergeCell ref="A31:B31"/>
    <mergeCell ref="A26:C26"/>
    <mergeCell ref="A27:B27"/>
    <mergeCell ref="A28:B28"/>
    <mergeCell ref="A29:B29"/>
    <mergeCell ref="A30:B30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3"/>
  <sheetViews>
    <sheetView workbookViewId="0">
      <selection activeCell="B1" sqref="B1"/>
    </sheetView>
  </sheetViews>
  <sheetFormatPr baseColWidth="10" defaultRowHeight="15"/>
  <cols>
    <col min="1" max="1" width="11.42578125" customWidth="1"/>
  </cols>
  <sheetData>
    <row r="1" spans="1:9">
      <c r="A1" s="19" t="s">
        <v>94</v>
      </c>
      <c r="B1" s="19" t="s">
        <v>93</v>
      </c>
      <c r="C1" s="19" t="s">
        <v>95</v>
      </c>
      <c r="D1" s="19" t="s">
        <v>96</v>
      </c>
      <c r="E1" s="19" t="s">
        <v>96</v>
      </c>
      <c r="F1" s="19" t="s">
        <v>97</v>
      </c>
      <c r="G1" s="19" t="s">
        <v>98</v>
      </c>
      <c r="H1" s="19" t="s">
        <v>99</v>
      </c>
      <c r="I1" s="19" t="s">
        <v>100</v>
      </c>
    </row>
    <row r="2" spans="1:9">
      <c r="A2" s="19">
        <v>1</v>
      </c>
      <c r="B2" s="19">
        <v>5</v>
      </c>
      <c r="C2" s="19" t="s">
        <v>101</v>
      </c>
      <c r="D2" t="s">
        <v>120</v>
      </c>
      <c r="E2" t="s">
        <v>108</v>
      </c>
      <c r="F2">
        <v>10</v>
      </c>
      <c r="G2">
        <f>F2^3</f>
        <v>1000</v>
      </c>
      <c r="H2">
        <f>F2^2</f>
        <v>100</v>
      </c>
      <c r="I2">
        <f>G2+H2+6</f>
        <v>1106</v>
      </c>
    </row>
    <row r="3" spans="1:9">
      <c r="A3" s="19">
        <v>2</v>
      </c>
      <c r="B3" s="19">
        <v>10</v>
      </c>
      <c r="C3" s="19" t="s">
        <v>102</v>
      </c>
      <c r="D3" t="s">
        <v>121</v>
      </c>
      <c r="E3" t="s">
        <v>109</v>
      </c>
      <c r="F3">
        <v>11</v>
      </c>
      <c r="G3">
        <f t="shared" ref="G3:G51" si="0">F3^3</f>
        <v>1331</v>
      </c>
      <c r="H3">
        <f t="shared" ref="H3:H51" si="1">F3^2</f>
        <v>121</v>
      </c>
      <c r="I3">
        <f t="shared" ref="I3:I53" si="2">G3+H3+6</f>
        <v>1458</v>
      </c>
    </row>
    <row r="4" spans="1:9">
      <c r="A4" s="19">
        <v>3</v>
      </c>
      <c r="B4" s="19">
        <v>15</v>
      </c>
      <c r="C4" s="19" t="s">
        <v>103</v>
      </c>
      <c r="D4" t="s">
        <v>122</v>
      </c>
      <c r="E4" t="s">
        <v>110</v>
      </c>
      <c r="F4">
        <v>12</v>
      </c>
      <c r="G4">
        <f t="shared" si="0"/>
        <v>1728</v>
      </c>
      <c r="H4">
        <f t="shared" si="1"/>
        <v>144</v>
      </c>
      <c r="I4">
        <f t="shared" si="2"/>
        <v>1878</v>
      </c>
    </row>
    <row r="5" spans="1:9">
      <c r="A5" s="19">
        <v>4</v>
      </c>
      <c r="B5" s="19">
        <v>20</v>
      </c>
      <c r="C5" s="19" t="s">
        <v>104</v>
      </c>
      <c r="D5" t="s">
        <v>123</v>
      </c>
      <c r="E5" t="s">
        <v>111</v>
      </c>
      <c r="F5">
        <v>13</v>
      </c>
      <c r="G5">
        <f t="shared" si="0"/>
        <v>2197</v>
      </c>
      <c r="H5">
        <f t="shared" si="1"/>
        <v>169</v>
      </c>
      <c r="I5">
        <f t="shared" si="2"/>
        <v>2372</v>
      </c>
    </row>
    <row r="6" spans="1:9">
      <c r="A6" s="19">
        <v>5</v>
      </c>
      <c r="B6" s="19">
        <v>25</v>
      </c>
      <c r="C6" s="19" t="s">
        <v>105</v>
      </c>
      <c r="D6" t="s">
        <v>124</v>
      </c>
      <c r="E6" t="s">
        <v>112</v>
      </c>
      <c r="F6">
        <v>14</v>
      </c>
      <c r="G6">
        <f t="shared" si="0"/>
        <v>2744</v>
      </c>
      <c r="H6">
        <f t="shared" si="1"/>
        <v>196</v>
      </c>
      <c r="I6">
        <f t="shared" si="2"/>
        <v>2946</v>
      </c>
    </row>
    <row r="7" spans="1:9">
      <c r="A7" s="19">
        <v>6</v>
      </c>
      <c r="B7" s="19">
        <v>30</v>
      </c>
      <c r="C7" s="19" t="s">
        <v>106</v>
      </c>
      <c r="D7" t="s">
        <v>125</v>
      </c>
      <c r="E7" t="s">
        <v>113</v>
      </c>
      <c r="F7">
        <v>15</v>
      </c>
      <c r="G7">
        <f t="shared" si="0"/>
        <v>3375</v>
      </c>
      <c r="H7">
        <f t="shared" si="1"/>
        <v>225</v>
      </c>
      <c r="I7">
        <f t="shared" si="2"/>
        <v>3606</v>
      </c>
    </row>
    <row r="8" spans="1:9">
      <c r="A8" s="19">
        <v>7</v>
      </c>
      <c r="B8" s="19">
        <v>35</v>
      </c>
      <c r="C8" s="19" t="s">
        <v>107</v>
      </c>
      <c r="D8" t="s">
        <v>126</v>
      </c>
      <c r="E8" t="s">
        <v>114</v>
      </c>
      <c r="F8">
        <v>16</v>
      </c>
      <c r="G8">
        <f t="shared" si="0"/>
        <v>4096</v>
      </c>
      <c r="H8">
        <f t="shared" si="1"/>
        <v>256</v>
      </c>
      <c r="I8">
        <f t="shared" si="2"/>
        <v>4358</v>
      </c>
    </row>
    <row r="9" spans="1:9">
      <c r="A9" s="19">
        <v>8</v>
      </c>
      <c r="B9" s="19">
        <v>40</v>
      </c>
      <c r="C9" s="19" t="s">
        <v>101</v>
      </c>
      <c r="D9" t="s">
        <v>127</v>
      </c>
      <c r="E9" t="s">
        <v>115</v>
      </c>
      <c r="F9">
        <v>17</v>
      </c>
      <c r="G9">
        <f t="shared" si="0"/>
        <v>4913</v>
      </c>
      <c r="H9">
        <f t="shared" si="1"/>
        <v>289</v>
      </c>
      <c r="I9">
        <f t="shared" si="2"/>
        <v>5208</v>
      </c>
    </row>
    <row r="10" spans="1:9">
      <c r="A10" s="19">
        <v>9</v>
      </c>
      <c r="B10" s="19">
        <v>45</v>
      </c>
      <c r="C10" s="19" t="s">
        <v>102</v>
      </c>
      <c r="D10" t="s">
        <v>128</v>
      </c>
      <c r="E10" t="s">
        <v>116</v>
      </c>
      <c r="F10">
        <v>18</v>
      </c>
      <c r="G10">
        <f t="shared" si="0"/>
        <v>5832</v>
      </c>
      <c r="H10">
        <f t="shared" si="1"/>
        <v>324</v>
      </c>
      <c r="I10">
        <f t="shared" si="2"/>
        <v>6162</v>
      </c>
    </row>
    <row r="11" spans="1:9">
      <c r="A11" s="19">
        <v>10</v>
      </c>
      <c r="B11" s="19">
        <v>50</v>
      </c>
      <c r="C11" s="19" t="s">
        <v>103</v>
      </c>
      <c r="D11" t="s">
        <v>129</v>
      </c>
      <c r="E11" t="s">
        <v>117</v>
      </c>
      <c r="F11">
        <v>19</v>
      </c>
      <c r="G11">
        <f t="shared" si="0"/>
        <v>6859</v>
      </c>
      <c r="H11">
        <f t="shared" si="1"/>
        <v>361</v>
      </c>
      <c r="I11">
        <f t="shared" si="2"/>
        <v>7226</v>
      </c>
    </row>
    <row r="12" spans="1:9">
      <c r="A12" s="19">
        <v>11</v>
      </c>
      <c r="B12" s="19">
        <v>55</v>
      </c>
      <c r="C12" s="19" t="s">
        <v>104</v>
      </c>
      <c r="D12" t="s">
        <v>130</v>
      </c>
      <c r="E12" t="s">
        <v>118</v>
      </c>
      <c r="F12">
        <v>20</v>
      </c>
      <c r="G12">
        <f t="shared" si="0"/>
        <v>8000</v>
      </c>
      <c r="H12">
        <f t="shared" si="1"/>
        <v>400</v>
      </c>
      <c r="I12">
        <f t="shared" si="2"/>
        <v>8406</v>
      </c>
    </row>
    <row r="13" spans="1:9">
      <c r="A13" s="19">
        <v>12</v>
      </c>
      <c r="B13" s="19">
        <v>60</v>
      </c>
      <c r="C13" s="19" t="s">
        <v>105</v>
      </c>
      <c r="D13" t="s">
        <v>131</v>
      </c>
      <c r="E13" t="s">
        <v>119</v>
      </c>
      <c r="F13">
        <v>21</v>
      </c>
      <c r="G13">
        <f t="shared" si="0"/>
        <v>9261</v>
      </c>
      <c r="H13">
        <f t="shared" si="1"/>
        <v>441</v>
      </c>
      <c r="I13">
        <f t="shared" si="2"/>
        <v>9708</v>
      </c>
    </row>
    <row r="14" spans="1:9">
      <c r="A14" s="19">
        <v>13</v>
      </c>
      <c r="B14" s="19">
        <v>65</v>
      </c>
      <c r="C14" s="19" t="s">
        <v>106</v>
      </c>
      <c r="D14" t="s">
        <v>120</v>
      </c>
      <c r="E14" t="s">
        <v>108</v>
      </c>
      <c r="F14">
        <v>22</v>
      </c>
      <c r="G14">
        <f t="shared" si="0"/>
        <v>10648</v>
      </c>
      <c r="H14">
        <f t="shared" si="1"/>
        <v>484</v>
      </c>
      <c r="I14">
        <f t="shared" si="2"/>
        <v>11138</v>
      </c>
    </row>
    <row r="15" spans="1:9">
      <c r="A15" s="19">
        <v>14</v>
      </c>
      <c r="B15" s="19">
        <v>70</v>
      </c>
      <c r="C15" s="19" t="s">
        <v>107</v>
      </c>
      <c r="D15" t="s">
        <v>121</v>
      </c>
      <c r="E15" t="s">
        <v>109</v>
      </c>
      <c r="F15">
        <v>23</v>
      </c>
      <c r="G15">
        <f t="shared" si="0"/>
        <v>12167</v>
      </c>
      <c r="H15">
        <f t="shared" si="1"/>
        <v>529</v>
      </c>
      <c r="I15">
        <f t="shared" si="2"/>
        <v>12702</v>
      </c>
    </row>
    <row r="16" spans="1:9">
      <c r="A16" s="19">
        <v>15</v>
      </c>
      <c r="B16" s="19">
        <v>75</v>
      </c>
      <c r="C16" s="19" t="s">
        <v>101</v>
      </c>
      <c r="D16" t="s">
        <v>122</v>
      </c>
      <c r="E16" t="s">
        <v>110</v>
      </c>
      <c r="F16">
        <v>24</v>
      </c>
      <c r="G16">
        <f t="shared" si="0"/>
        <v>13824</v>
      </c>
      <c r="H16">
        <f t="shared" si="1"/>
        <v>576</v>
      </c>
      <c r="I16">
        <f t="shared" si="2"/>
        <v>14406</v>
      </c>
    </row>
    <row r="17" spans="1:9">
      <c r="A17" s="19">
        <v>16</v>
      </c>
      <c r="B17" s="19">
        <v>80</v>
      </c>
      <c r="C17" s="19" t="s">
        <v>102</v>
      </c>
      <c r="D17" t="s">
        <v>123</v>
      </c>
      <c r="E17" t="s">
        <v>111</v>
      </c>
      <c r="F17">
        <v>25</v>
      </c>
      <c r="G17">
        <f t="shared" si="0"/>
        <v>15625</v>
      </c>
      <c r="H17">
        <f t="shared" si="1"/>
        <v>625</v>
      </c>
      <c r="I17">
        <f t="shared" si="2"/>
        <v>16256</v>
      </c>
    </row>
    <row r="18" spans="1:9">
      <c r="A18" s="19">
        <v>17</v>
      </c>
      <c r="B18" s="19">
        <v>85</v>
      </c>
      <c r="C18" s="19" t="s">
        <v>103</v>
      </c>
      <c r="D18" t="s">
        <v>124</v>
      </c>
      <c r="E18" t="s">
        <v>112</v>
      </c>
      <c r="F18">
        <v>26</v>
      </c>
      <c r="G18">
        <f t="shared" si="0"/>
        <v>17576</v>
      </c>
      <c r="H18">
        <f t="shared" si="1"/>
        <v>676</v>
      </c>
      <c r="I18">
        <f t="shared" si="2"/>
        <v>18258</v>
      </c>
    </row>
    <row r="19" spans="1:9">
      <c r="A19" s="19">
        <v>18</v>
      </c>
      <c r="B19" s="19">
        <v>90</v>
      </c>
      <c r="C19" s="19" t="s">
        <v>104</v>
      </c>
      <c r="D19" t="s">
        <v>125</v>
      </c>
      <c r="E19" t="s">
        <v>113</v>
      </c>
      <c r="F19">
        <v>27</v>
      </c>
      <c r="G19">
        <f t="shared" si="0"/>
        <v>19683</v>
      </c>
      <c r="H19">
        <f t="shared" si="1"/>
        <v>729</v>
      </c>
      <c r="I19">
        <f t="shared" si="2"/>
        <v>20418</v>
      </c>
    </row>
    <row r="20" spans="1:9">
      <c r="A20" s="19">
        <v>19</v>
      </c>
      <c r="B20" s="19">
        <v>95</v>
      </c>
      <c r="C20" s="19" t="s">
        <v>105</v>
      </c>
      <c r="D20" t="s">
        <v>126</v>
      </c>
      <c r="E20" t="s">
        <v>114</v>
      </c>
      <c r="F20">
        <v>28</v>
      </c>
      <c r="G20">
        <f t="shared" si="0"/>
        <v>21952</v>
      </c>
      <c r="H20">
        <f t="shared" si="1"/>
        <v>784</v>
      </c>
      <c r="I20">
        <f t="shared" si="2"/>
        <v>22742</v>
      </c>
    </row>
    <row r="21" spans="1:9">
      <c r="A21" s="19">
        <v>20</v>
      </c>
      <c r="B21" s="19">
        <v>100</v>
      </c>
      <c r="C21" s="19" t="s">
        <v>106</v>
      </c>
      <c r="D21" t="s">
        <v>127</v>
      </c>
      <c r="E21" t="s">
        <v>115</v>
      </c>
      <c r="F21">
        <v>29</v>
      </c>
      <c r="G21">
        <f t="shared" si="0"/>
        <v>24389</v>
      </c>
      <c r="H21">
        <f t="shared" si="1"/>
        <v>841</v>
      </c>
      <c r="I21">
        <f t="shared" si="2"/>
        <v>25236</v>
      </c>
    </row>
    <row r="22" spans="1:9">
      <c r="A22" s="19">
        <v>21</v>
      </c>
      <c r="B22" s="19">
        <v>105</v>
      </c>
      <c r="C22" s="19" t="s">
        <v>107</v>
      </c>
      <c r="D22" t="s">
        <v>128</v>
      </c>
      <c r="E22" t="s">
        <v>116</v>
      </c>
      <c r="F22">
        <v>30</v>
      </c>
      <c r="G22">
        <f t="shared" si="0"/>
        <v>27000</v>
      </c>
      <c r="H22">
        <f t="shared" si="1"/>
        <v>900</v>
      </c>
      <c r="I22">
        <f t="shared" si="2"/>
        <v>27906</v>
      </c>
    </row>
    <row r="23" spans="1:9">
      <c r="A23" s="19">
        <v>22</v>
      </c>
      <c r="B23" s="19">
        <v>110</v>
      </c>
      <c r="C23" s="19" t="s">
        <v>101</v>
      </c>
      <c r="D23" t="s">
        <v>129</v>
      </c>
      <c r="E23" t="s">
        <v>117</v>
      </c>
      <c r="F23">
        <v>31</v>
      </c>
      <c r="G23">
        <f t="shared" si="0"/>
        <v>29791</v>
      </c>
      <c r="H23">
        <f t="shared" si="1"/>
        <v>961</v>
      </c>
      <c r="I23">
        <f t="shared" si="2"/>
        <v>30758</v>
      </c>
    </row>
    <row r="24" spans="1:9">
      <c r="A24" s="19">
        <v>23</v>
      </c>
      <c r="B24" s="19">
        <v>115</v>
      </c>
      <c r="C24" s="19" t="s">
        <v>102</v>
      </c>
      <c r="D24" t="s">
        <v>130</v>
      </c>
      <c r="E24" t="s">
        <v>118</v>
      </c>
      <c r="F24">
        <v>32</v>
      </c>
      <c r="G24">
        <f t="shared" si="0"/>
        <v>32768</v>
      </c>
      <c r="H24">
        <f t="shared" si="1"/>
        <v>1024</v>
      </c>
      <c r="I24">
        <f t="shared" si="2"/>
        <v>33798</v>
      </c>
    </row>
    <row r="25" spans="1:9">
      <c r="A25" s="19">
        <v>24</v>
      </c>
      <c r="B25" s="19">
        <v>120</v>
      </c>
      <c r="C25" s="19" t="s">
        <v>103</v>
      </c>
      <c r="D25" t="s">
        <v>131</v>
      </c>
      <c r="E25" t="s">
        <v>119</v>
      </c>
      <c r="F25">
        <v>33</v>
      </c>
      <c r="G25">
        <f t="shared" si="0"/>
        <v>35937</v>
      </c>
      <c r="H25">
        <f t="shared" si="1"/>
        <v>1089</v>
      </c>
      <c r="I25">
        <f t="shared" si="2"/>
        <v>37032</v>
      </c>
    </row>
    <row r="26" spans="1:9">
      <c r="A26" s="19">
        <v>25</v>
      </c>
      <c r="B26" s="19">
        <v>125</v>
      </c>
      <c r="C26" s="19" t="s">
        <v>104</v>
      </c>
      <c r="D26" t="s">
        <v>120</v>
      </c>
      <c r="E26" t="s">
        <v>108</v>
      </c>
      <c r="F26">
        <v>34</v>
      </c>
      <c r="G26">
        <f t="shared" si="0"/>
        <v>39304</v>
      </c>
      <c r="H26">
        <f t="shared" si="1"/>
        <v>1156</v>
      </c>
      <c r="I26">
        <f t="shared" si="2"/>
        <v>40466</v>
      </c>
    </row>
    <row r="27" spans="1:9">
      <c r="A27" s="19">
        <v>26</v>
      </c>
      <c r="B27" s="19">
        <v>130</v>
      </c>
      <c r="C27" s="19" t="s">
        <v>105</v>
      </c>
      <c r="D27" t="s">
        <v>121</v>
      </c>
      <c r="E27" t="s">
        <v>109</v>
      </c>
      <c r="F27">
        <v>35</v>
      </c>
      <c r="G27">
        <f t="shared" si="0"/>
        <v>42875</v>
      </c>
      <c r="H27">
        <f t="shared" si="1"/>
        <v>1225</v>
      </c>
      <c r="I27">
        <f t="shared" si="2"/>
        <v>44106</v>
      </c>
    </row>
    <row r="28" spans="1:9">
      <c r="A28" s="19">
        <v>27</v>
      </c>
      <c r="B28" s="19">
        <v>135</v>
      </c>
      <c r="C28" s="19" t="s">
        <v>106</v>
      </c>
      <c r="D28" t="s">
        <v>122</v>
      </c>
      <c r="E28" t="s">
        <v>110</v>
      </c>
      <c r="F28">
        <v>36</v>
      </c>
      <c r="G28">
        <f t="shared" si="0"/>
        <v>46656</v>
      </c>
      <c r="H28">
        <f t="shared" si="1"/>
        <v>1296</v>
      </c>
      <c r="I28">
        <f t="shared" si="2"/>
        <v>47958</v>
      </c>
    </row>
    <row r="29" spans="1:9">
      <c r="A29" s="19">
        <v>28</v>
      </c>
      <c r="B29" s="19">
        <v>140</v>
      </c>
      <c r="C29" s="19" t="s">
        <v>107</v>
      </c>
      <c r="D29" t="s">
        <v>123</v>
      </c>
      <c r="E29" t="s">
        <v>111</v>
      </c>
      <c r="F29">
        <v>37</v>
      </c>
      <c r="G29">
        <f t="shared" si="0"/>
        <v>50653</v>
      </c>
      <c r="H29">
        <f t="shared" si="1"/>
        <v>1369</v>
      </c>
      <c r="I29">
        <f t="shared" si="2"/>
        <v>52028</v>
      </c>
    </row>
    <row r="30" spans="1:9">
      <c r="A30" s="19">
        <v>29</v>
      </c>
      <c r="B30" s="19">
        <v>145</v>
      </c>
      <c r="C30" s="19" t="s">
        <v>101</v>
      </c>
      <c r="D30" t="s">
        <v>124</v>
      </c>
      <c r="E30" t="s">
        <v>112</v>
      </c>
      <c r="F30">
        <v>38</v>
      </c>
      <c r="G30">
        <f t="shared" si="0"/>
        <v>54872</v>
      </c>
      <c r="H30">
        <f t="shared" si="1"/>
        <v>1444</v>
      </c>
      <c r="I30">
        <f t="shared" si="2"/>
        <v>56322</v>
      </c>
    </row>
    <row r="31" spans="1:9">
      <c r="A31" s="19">
        <v>30</v>
      </c>
      <c r="B31" s="19">
        <v>150</v>
      </c>
      <c r="C31" s="19" t="s">
        <v>102</v>
      </c>
      <c r="D31" t="s">
        <v>125</v>
      </c>
      <c r="E31" t="s">
        <v>113</v>
      </c>
      <c r="F31">
        <v>39</v>
      </c>
      <c r="G31">
        <f t="shared" si="0"/>
        <v>59319</v>
      </c>
      <c r="H31">
        <f t="shared" si="1"/>
        <v>1521</v>
      </c>
      <c r="I31">
        <f t="shared" si="2"/>
        <v>60846</v>
      </c>
    </row>
    <row r="32" spans="1:9">
      <c r="A32" s="19">
        <v>31</v>
      </c>
      <c r="B32" s="19">
        <v>155</v>
      </c>
      <c r="C32" s="19" t="s">
        <v>103</v>
      </c>
      <c r="D32" t="s">
        <v>126</v>
      </c>
      <c r="E32" t="s">
        <v>114</v>
      </c>
      <c r="F32">
        <v>40</v>
      </c>
      <c r="G32">
        <f t="shared" si="0"/>
        <v>64000</v>
      </c>
      <c r="H32">
        <f t="shared" si="1"/>
        <v>1600</v>
      </c>
      <c r="I32">
        <f t="shared" si="2"/>
        <v>65606</v>
      </c>
    </row>
    <row r="33" spans="1:9">
      <c r="A33" s="19">
        <v>32</v>
      </c>
      <c r="B33" s="19">
        <v>160</v>
      </c>
      <c r="C33" s="19" t="s">
        <v>104</v>
      </c>
      <c r="D33" t="s">
        <v>127</v>
      </c>
      <c r="E33" t="s">
        <v>115</v>
      </c>
      <c r="F33">
        <v>41</v>
      </c>
      <c r="G33">
        <f t="shared" si="0"/>
        <v>68921</v>
      </c>
      <c r="H33">
        <f t="shared" si="1"/>
        <v>1681</v>
      </c>
      <c r="I33">
        <f t="shared" si="2"/>
        <v>70608</v>
      </c>
    </row>
    <row r="34" spans="1:9">
      <c r="A34" s="19">
        <v>33</v>
      </c>
      <c r="B34" s="19">
        <v>165</v>
      </c>
      <c r="C34" s="19" t="s">
        <v>105</v>
      </c>
      <c r="D34" t="s">
        <v>128</v>
      </c>
      <c r="E34" t="s">
        <v>116</v>
      </c>
      <c r="F34">
        <v>42</v>
      </c>
      <c r="G34">
        <f t="shared" si="0"/>
        <v>74088</v>
      </c>
      <c r="H34">
        <f t="shared" si="1"/>
        <v>1764</v>
      </c>
      <c r="I34">
        <f t="shared" si="2"/>
        <v>75858</v>
      </c>
    </row>
    <row r="35" spans="1:9">
      <c r="A35" s="19">
        <v>34</v>
      </c>
      <c r="B35" s="19">
        <v>170</v>
      </c>
      <c r="C35" s="19" t="s">
        <v>106</v>
      </c>
      <c r="D35" t="s">
        <v>129</v>
      </c>
      <c r="E35" t="s">
        <v>117</v>
      </c>
      <c r="F35">
        <v>43</v>
      </c>
      <c r="G35">
        <f t="shared" si="0"/>
        <v>79507</v>
      </c>
      <c r="H35">
        <f t="shared" si="1"/>
        <v>1849</v>
      </c>
      <c r="I35">
        <f t="shared" si="2"/>
        <v>81362</v>
      </c>
    </row>
    <row r="36" spans="1:9">
      <c r="A36" s="19">
        <v>35</v>
      </c>
      <c r="B36" s="19">
        <v>175</v>
      </c>
      <c r="C36" s="19" t="s">
        <v>107</v>
      </c>
      <c r="D36" t="s">
        <v>130</v>
      </c>
      <c r="E36" t="s">
        <v>118</v>
      </c>
      <c r="F36">
        <v>44</v>
      </c>
      <c r="G36">
        <f t="shared" si="0"/>
        <v>85184</v>
      </c>
      <c r="H36">
        <f t="shared" si="1"/>
        <v>1936</v>
      </c>
      <c r="I36">
        <f t="shared" si="2"/>
        <v>87126</v>
      </c>
    </row>
    <row r="37" spans="1:9">
      <c r="A37" s="19">
        <v>36</v>
      </c>
      <c r="B37" s="19">
        <v>180</v>
      </c>
      <c r="C37" s="19" t="s">
        <v>101</v>
      </c>
      <c r="D37" t="s">
        <v>131</v>
      </c>
      <c r="E37" t="s">
        <v>119</v>
      </c>
      <c r="F37">
        <v>45</v>
      </c>
      <c r="G37">
        <f t="shared" si="0"/>
        <v>91125</v>
      </c>
      <c r="H37">
        <f t="shared" si="1"/>
        <v>2025</v>
      </c>
      <c r="I37">
        <f t="shared" si="2"/>
        <v>93156</v>
      </c>
    </row>
    <row r="38" spans="1:9">
      <c r="A38" s="19">
        <v>37</v>
      </c>
      <c r="B38" s="19">
        <v>185</v>
      </c>
      <c r="C38" s="19" t="s">
        <v>102</v>
      </c>
      <c r="D38" t="s">
        <v>120</v>
      </c>
      <c r="E38" t="s">
        <v>108</v>
      </c>
      <c r="F38">
        <v>46</v>
      </c>
      <c r="G38">
        <f t="shared" si="0"/>
        <v>97336</v>
      </c>
      <c r="H38">
        <f t="shared" si="1"/>
        <v>2116</v>
      </c>
      <c r="I38">
        <f t="shared" si="2"/>
        <v>99458</v>
      </c>
    </row>
    <row r="39" spans="1:9">
      <c r="A39" s="19">
        <v>38</v>
      </c>
      <c r="B39" s="19">
        <v>190</v>
      </c>
      <c r="C39" s="19" t="s">
        <v>103</v>
      </c>
      <c r="D39" t="s">
        <v>121</v>
      </c>
      <c r="E39" t="s">
        <v>109</v>
      </c>
      <c r="F39">
        <v>47</v>
      </c>
      <c r="G39">
        <f t="shared" si="0"/>
        <v>103823</v>
      </c>
      <c r="H39">
        <f t="shared" si="1"/>
        <v>2209</v>
      </c>
      <c r="I39">
        <f t="shared" si="2"/>
        <v>106038</v>
      </c>
    </row>
    <row r="40" spans="1:9">
      <c r="A40" s="19">
        <v>39</v>
      </c>
      <c r="B40" s="19">
        <v>195</v>
      </c>
      <c r="C40" s="19" t="s">
        <v>104</v>
      </c>
      <c r="D40" t="s">
        <v>122</v>
      </c>
      <c r="E40" t="s">
        <v>110</v>
      </c>
      <c r="F40">
        <v>48</v>
      </c>
      <c r="G40">
        <f t="shared" si="0"/>
        <v>110592</v>
      </c>
      <c r="H40">
        <f t="shared" si="1"/>
        <v>2304</v>
      </c>
      <c r="I40">
        <f t="shared" si="2"/>
        <v>112902</v>
      </c>
    </row>
    <row r="41" spans="1:9">
      <c r="A41" s="19">
        <v>40</v>
      </c>
      <c r="B41" s="19">
        <v>200</v>
      </c>
      <c r="C41" s="19" t="s">
        <v>105</v>
      </c>
      <c r="D41" t="s">
        <v>123</v>
      </c>
      <c r="E41" t="s">
        <v>111</v>
      </c>
      <c r="F41">
        <v>49</v>
      </c>
      <c r="G41">
        <f t="shared" si="0"/>
        <v>117649</v>
      </c>
      <c r="H41">
        <f t="shared" si="1"/>
        <v>2401</v>
      </c>
      <c r="I41">
        <f t="shared" si="2"/>
        <v>120056</v>
      </c>
    </row>
    <row r="42" spans="1:9">
      <c r="A42" s="19">
        <v>41</v>
      </c>
      <c r="B42" s="19">
        <v>205</v>
      </c>
      <c r="C42" s="19" t="s">
        <v>106</v>
      </c>
      <c r="D42" t="s">
        <v>124</v>
      </c>
      <c r="E42" t="s">
        <v>112</v>
      </c>
      <c r="F42">
        <v>50</v>
      </c>
      <c r="G42">
        <f t="shared" si="0"/>
        <v>125000</v>
      </c>
      <c r="H42">
        <f t="shared" si="1"/>
        <v>2500</v>
      </c>
      <c r="I42">
        <f t="shared" si="2"/>
        <v>127506</v>
      </c>
    </row>
    <row r="43" spans="1:9">
      <c r="A43" s="19">
        <v>42</v>
      </c>
      <c r="B43" s="19">
        <v>210</v>
      </c>
      <c r="C43" s="19" t="s">
        <v>107</v>
      </c>
      <c r="D43" t="s">
        <v>125</v>
      </c>
      <c r="E43" t="s">
        <v>113</v>
      </c>
      <c r="F43">
        <v>51</v>
      </c>
      <c r="G43">
        <f t="shared" si="0"/>
        <v>132651</v>
      </c>
      <c r="H43">
        <f t="shared" si="1"/>
        <v>2601</v>
      </c>
      <c r="I43">
        <f t="shared" si="2"/>
        <v>135258</v>
      </c>
    </row>
    <row r="44" spans="1:9">
      <c r="A44" s="19">
        <v>43</v>
      </c>
      <c r="B44" s="19">
        <v>215</v>
      </c>
      <c r="C44" s="19" t="s">
        <v>101</v>
      </c>
      <c r="D44" t="s">
        <v>126</v>
      </c>
      <c r="E44" t="s">
        <v>114</v>
      </c>
      <c r="F44">
        <v>52</v>
      </c>
      <c r="G44">
        <f t="shared" si="0"/>
        <v>140608</v>
      </c>
      <c r="H44">
        <f t="shared" si="1"/>
        <v>2704</v>
      </c>
      <c r="I44">
        <f t="shared" si="2"/>
        <v>143318</v>
      </c>
    </row>
    <row r="45" spans="1:9">
      <c r="A45" s="19">
        <v>44</v>
      </c>
      <c r="B45" s="19">
        <v>220</v>
      </c>
      <c r="C45" s="19" t="s">
        <v>102</v>
      </c>
      <c r="D45" t="s">
        <v>127</v>
      </c>
      <c r="E45" t="s">
        <v>115</v>
      </c>
      <c r="F45">
        <v>53</v>
      </c>
      <c r="G45">
        <f t="shared" si="0"/>
        <v>148877</v>
      </c>
      <c r="H45">
        <f t="shared" si="1"/>
        <v>2809</v>
      </c>
      <c r="I45">
        <f t="shared" si="2"/>
        <v>151692</v>
      </c>
    </row>
    <row r="46" spans="1:9">
      <c r="A46" s="19">
        <v>45</v>
      </c>
      <c r="B46" s="19">
        <v>225</v>
      </c>
      <c r="C46" s="19" t="s">
        <v>103</v>
      </c>
      <c r="D46" t="s">
        <v>128</v>
      </c>
      <c r="E46" t="s">
        <v>116</v>
      </c>
      <c r="F46">
        <v>54</v>
      </c>
      <c r="G46">
        <f t="shared" si="0"/>
        <v>157464</v>
      </c>
      <c r="H46">
        <f t="shared" si="1"/>
        <v>2916</v>
      </c>
      <c r="I46">
        <f t="shared" si="2"/>
        <v>160386</v>
      </c>
    </row>
    <row r="47" spans="1:9">
      <c r="A47" s="19">
        <v>46</v>
      </c>
      <c r="B47" s="19">
        <v>230</v>
      </c>
      <c r="C47" s="19" t="s">
        <v>104</v>
      </c>
      <c r="D47" t="s">
        <v>129</v>
      </c>
      <c r="E47" t="s">
        <v>117</v>
      </c>
      <c r="F47">
        <v>55</v>
      </c>
      <c r="G47">
        <f t="shared" si="0"/>
        <v>166375</v>
      </c>
      <c r="H47">
        <f t="shared" si="1"/>
        <v>3025</v>
      </c>
      <c r="I47">
        <f t="shared" si="2"/>
        <v>169406</v>
      </c>
    </row>
    <row r="48" spans="1:9">
      <c r="A48" s="19">
        <v>47</v>
      </c>
      <c r="B48" s="19">
        <v>235</v>
      </c>
      <c r="C48" s="19" t="s">
        <v>105</v>
      </c>
      <c r="D48" t="s">
        <v>130</v>
      </c>
      <c r="E48" t="s">
        <v>118</v>
      </c>
      <c r="F48">
        <v>56</v>
      </c>
      <c r="G48">
        <f t="shared" si="0"/>
        <v>175616</v>
      </c>
      <c r="H48">
        <f t="shared" si="1"/>
        <v>3136</v>
      </c>
      <c r="I48">
        <f t="shared" si="2"/>
        <v>178758</v>
      </c>
    </row>
    <row r="49" spans="1:9">
      <c r="A49" s="19">
        <v>48</v>
      </c>
      <c r="B49" s="19">
        <v>240</v>
      </c>
      <c r="C49" s="19" t="s">
        <v>106</v>
      </c>
      <c r="D49" t="s">
        <v>131</v>
      </c>
      <c r="E49" t="s">
        <v>119</v>
      </c>
      <c r="F49">
        <v>57</v>
      </c>
      <c r="G49">
        <f t="shared" si="0"/>
        <v>185193</v>
      </c>
      <c r="H49">
        <f t="shared" si="1"/>
        <v>3249</v>
      </c>
      <c r="I49">
        <f t="shared" si="2"/>
        <v>188448</v>
      </c>
    </row>
    <row r="50" spans="1:9">
      <c r="A50" s="19">
        <v>49</v>
      </c>
      <c r="B50" s="19">
        <v>245</v>
      </c>
      <c r="C50" s="19" t="s">
        <v>107</v>
      </c>
      <c r="D50" t="s">
        <v>120</v>
      </c>
      <c r="E50" t="s">
        <v>108</v>
      </c>
      <c r="F50">
        <v>58</v>
      </c>
      <c r="G50">
        <f t="shared" si="0"/>
        <v>195112</v>
      </c>
      <c r="H50">
        <f t="shared" si="1"/>
        <v>3364</v>
      </c>
      <c r="I50">
        <f t="shared" si="2"/>
        <v>198482</v>
      </c>
    </row>
    <row r="51" spans="1:9">
      <c r="A51" s="19">
        <v>50</v>
      </c>
      <c r="B51" s="19">
        <v>250</v>
      </c>
      <c r="C51" s="19" t="s">
        <v>101</v>
      </c>
      <c r="D51" t="s">
        <v>121</v>
      </c>
      <c r="E51" t="s">
        <v>109</v>
      </c>
      <c r="F51">
        <v>59</v>
      </c>
      <c r="G51">
        <f t="shared" si="0"/>
        <v>205379</v>
      </c>
      <c r="H51">
        <f t="shared" si="1"/>
        <v>3481</v>
      </c>
      <c r="I51">
        <f t="shared" si="2"/>
        <v>208866</v>
      </c>
    </row>
    <row r="52" spans="1:9">
      <c r="I52">
        <f t="shared" si="2"/>
        <v>6</v>
      </c>
    </row>
    <row r="53" spans="1:9">
      <c r="I53">
        <f t="shared" si="2"/>
        <v>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B1:N33"/>
  <sheetViews>
    <sheetView workbookViewId="0">
      <selection sqref="A1:P33"/>
    </sheetView>
  </sheetViews>
  <sheetFormatPr baseColWidth="10" defaultRowHeight="15"/>
  <sheetData>
    <row r="1" spans="2:14">
      <c r="B1" t="s">
        <v>0</v>
      </c>
    </row>
    <row r="2" spans="2:14" ht="30"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M2" s="11" t="s">
        <v>88</v>
      </c>
      <c r="N2" s="12" t="s">
        <v>4</v>
      </c>
    </row>
    <row r="3" spans="2:14">
      <c r="C3">
        <v>125</v>
      </c>
      <c r="D3" t="s">
        <v>10</v>
      </c>
      <c r="E3">
        <v>8990</v>
      </c>
      <c r="F3" s="1"/>
      <c r="G3">
        <f ca="1">ROUND(RAND()*800+1,0)</f>
        <v>717</v>
      </c>
      <c r="H3" s="1"/>
      <c r="I3" s="1"/>
      <c r="J3" s="1"/>
      <c r="M3" s="9" t="s">
        <v>10</v>
      </c>
      <c r="N3" s="9">
        <v>8990</v>
      </c>
    </row>
    <row r="4" spans="2:14">
      <c r="C4">
        <v>126</v>
      </c>
      <c r="D4" t="s">
        <v>11</v>
      </c>
      <c r="E4">
        <v>7990</v>
      </c>
      <c r="F4" s="1"/>
      <c r="G4">
        <f t="shared" ref="G4:G17" ca="1" si="0">ROUND(RAND()*800+1,0)</f>
        <v>480</v>
      </c>
      <c r="H4" s="1"/>
      <c r="I4" s="1"/>
      <c r="J4" s="1"/>
      <c r="M4" s="9" t="s">
        <v>89</v>
      </c>
      <c r="N4" s="9">
        <v>12500</v>
      </c>
    </row>
    <row r="5" spans="2:14">
      <c r="C5">
        <v>127</v>
      </c>
      <c r="D5" t="s">
        <v>12</v>
      </c>
      <c r="E5">
        <v>4200</v>
      </c>
      <c r="F5" s="1"/>
      <c r="G5">
        <f t="shared" ca="1" si="0"/>
        <v>236</v>
      </c>
      <c r="H5" s="1"/>
      <c r="I5" s="1"/>
      <c r="J5" s="1"/>
      <c r="M5" s="9" t="s">
        <v>13</v>
      </c>
      <c r="N5" s="9">
        <v>13900</v>
      </c>
    </row>
    <row r="6" spans="2:14">
      <c r="C6">
        <v>128</v>
      </c>
      <c r="D6" t="s">
        <v>13</v>
      </c>
      <c r="E6">
        <v>13900</v>
      </c>
      <c r="F6" s="1"/>
      <c r="G6">
        <f t="shared" ca="1" si="0"/>
        <v>745</v>
      </c>
      <c r="H6" s="1"/>
      <c r="I6" s="1"/>
      <c r="J6" s="1"/>
      <c r="M6" s="9" t="s">
        <v>11</v>
      </c>
      <c r="N6" s="9">
        <v>7990</v>
      </c>
    </row>
    <row r="7" spans="2:14">
      <c r="C7">
        <v>129</v>
      </c>
      <c r="D7" t="s">
        <v>14</v>
      </c>
      <c r="E7">
        <v>5600</v>
      </c>
      <c r="F7" s="1"/>
      <c r="G7">
        <f t="shared" ca="1" si="0"/>
        <v>686</v>
      </c>
      <c r="H7" s="1"/>
      <c r="I7" s="1"/>
      <c r="J7" s="1"/>
      <c r="M7" s="10" t="s">
        <v>90</v>
      </c>
      <c r="N7" s="9">
        <v>15600</v>
      </c>
    </row>
    <row r="8" spans="2:14">
      <c r="C8">
        <v>130</v>
      </c>
      <c r="D8" t="s">
        <v>15</v>
      </c>
      <c r="E8">
        <v>2100</v>
      </c>
      <c r="F8" s="1"/>
      <c r="G8">
        <f t="shared" ca="1" si="0"/>
        <v>750</v>
      </c>
      <c r="H8" s="1"/>
      <c r="I8" s="1"/>
      <c r="J8" s="1"/>
      <c r="M8" s="9" t="s">
        <v>17</v>
      </c>
      <c r="N8" s="9">
        <v>28000</v>
      </c>
    </row>
    <row r="9" spans="2:14">
      <c r="C9">
        <v>131</v>
      </c>
      <c r="D9" t="s">
        <v>16</v>
      </c>
      <c r="E9">
        <v>9900</v>
      </c>
      <c r="F9" s="1"/>
      <c r="G9">
        <f t="shared" ca="1" si="0"/>
        <v>309</v>
      </c>
      <c r="H9" s="1"/>
      <c r="I9" s="1"/>
      <c r="J9" s="1"/>
      <c r="M9" s="9" t="s">
        <v>16</v>
      </c>
      <c r="N9" s="9">
        <v>9900</v>
      </c>
    </row>
    <row r="10" spans="2:14">
      <c r="C10">
        <v>132</v>
      </c>
      <c r="D10" t="s">
        <v>17</v>
      </c>
      <c r="E10">
        <v>28000</v>
      </c>
      <c r="F10" s="1"/>
      <c r="G10">
        <f t="shared" ca="1" si="0"/>
        <v>662</v>
      </c>
      <c r="H10" s="1"/>
      <c r="I10" s="1"/>
      <c r="J10" s="1"/>
      <c r="M10" s="9" t="s">
        <v>12</v>
      </c>
      <c r="N10" s="9">
        <v>4200</v>
      </c>
    </row>
    <row r="11" spans="2:14">
      <c r="C11">
        <v>133</v>
      </c>
      <c r="D11" t="s">
        <v>13</v>
      </c>
      <c r="E11">
        <v>13900</v>
      </c>
      <c r="F11" s="1"/>
      <c r="G11">
        <f t="shared" ca="1" si="0"/>
        <v>232</v>
      </c>
      <c r="H11" s="1"/>
      <c r="I11" s="1"/>
      <c r="J11" s="1"/>
      <c r="M11" s="9" t="s">
        <v>14</v>
      </c>
      <c r="N11" s="9">
        <v>5600</v>
      </c>
    </row>
    <row r="12" spans="2:14">
      <c r="C12">
        <v>134</v>
      </c>
      <c r="D12" t="s">
        <v>18</v>
      </c>
      <c r="E12">
        <v>4200</v>
      </c>
      <c r="F12" s="1"/>
      <c r="G12">
        <f t="shared" ca="1" si="0"/>
        <v>8</v>
      </c>
      <c r="H12" s="1"/>
      <c r="I12" s="1"/>
      <c r="J12" s="1"/>
      <c r="M12" s="9" t="s">
        <v>15</v>
      </c>
      <c r="N12" s="13">
        <v>400</v>
      </c>
    </row>
    <row r="13" spans="2:14">
      <c r="C13">
        <v>135</v>
      </c>
      <c r="D13" t="s">
        <v>11</v>
      </c>
      <c r="E13">
        <v>7990</v>
      </c>
      <c r="F13" s="1"/>
      <c r="G13">
        <f t="shared" ca="1" si="0"/>
        <v>238</v>
      </c>
      <c r="H13" s="1"/>
      <c r="I13" s="1"/>
      <c r="J13" s="1"/>
      <c r="L13" s="14"/>
      <c r="M13" s="15"/>
      <c r="N13" s="15"/>
    </row>
    <row r="14" spans="2:14">
      <c r="C14">
        <v>136</v>
      </c>
      <c r="D14" t="s">
        <v>10</v>
      </c>
      <c r="E14">
        <v>8990</v>
      </c>
      <c r="F14" s="1"/>
      <c r="G14">
        <f t="shared" ca="1" si="0"/>
        <v>433</v>
      </c>
      <c r="H14" s="1"/>
      <c r="I14" s="1"/>
      <c r="J14" s="1"/>
      <c r="M14" s="14"/>
    </row>
    <row r="15" spans="2:14">
      <c r="C15">
        <v>137</v>
      </c>
      <c r="D15" t="s">
        <v>15</v>
      </c>
      <c r="E15">
        <v>2100</v>
      </c>
      <c r="F15" s="1"/>
      <c r="G15">
        <f t="shared" ca="1" si="0"/>
        <v>525</v>
      </c>
      <c r="H15" s="1"/>
      <c r="I15" s="1"/>
      <c r="J15" s="1"/>
    </row>
    <row r="16" spans="2:14">
      <c r="C16">
        <v>138</v>
      </c>
      <c r="D16" t="s">
        <v>13</v>
      </c>
      <c r="E16">
        <v>13900</v>
      </c>
      <c r="F16" s="1"/>
      <c r="G16">
        <f t="shared" ca="1" si="0"/>
        <v>469</v>
      </c>
      <c r="H16" s="1"/>
      <c r="I16" s="1"/>
      <c r="J16" s="1"/>
    </row>
    <row r="17" spans="2:10">
      <c r="C17">
        <v>139</v>
      </c>
      <c r="D17" t="s">
        <v>11</v>
      </c>
      <c r="E17">
        <v>7990</v>
      </c>
      <c r="F17" s="1"/>
      <c r="G17">
        <f t="shared" ca="1" si="0"/>
        <v>469</v>
      </c>
      <c r="H17" s="1"/>
      <c r="I17" s="1"/>
      <c r="J17" s="1"/>
    </row>
    <row r="18" spans="2:10">
      <c r="F18" s="1"/>
      <c r="H18" s="1"/>
      <c r="I18" s="1"/>
      <c r="J18" s="1"/>
    </row>
    <row r="19" spans="2:10">
      <c r="F19" s="1"/>
      <c r="H19" s="1"/>
      <c r="I19" s="1"/>
      <c r="J19" s="1"/>
    </row>
    <row r="20" spans="2:10">
      <c r="F20" s="1"/>
      <c r="H20" s="1"/>
      <c r="I20" s="1"/>
      <c r="J20" s="1"/>
    </row>
    <row r="21" spans="2:10">
      <c r="B21" t="s">
        <v>19</v>
      </c>
      <c r="H21" s="1"/>
      <c r="I21" s="1"/>
      <c r="J21" s="1"/>
    </row>
    <row r="22" spans="2:10" ht="15.75" thickBot="1"/>
    <row r="23" spans="2:10" ht="18.75">
      <c r="B23" s="103" t="s">
        <v>20</v>
      </c>
      <c r="C23" s="104"/>
      <c r="D23" s="104"/>
      <c r="E23" s="104"/>
      <c r="F23" s="105"/>
      <c r="H23" s="2" t="s">
        <v>21</v>
      </c>
    </row>
    <row r="24" spans="2:10" ht="15.75" thickBot="1">
      <c r="B24" s="92" t="s">
        <v>22</v>
      </c>
      <c r="C24" s="93"/>
      <c r="D24" s="93"/>
      <c r="E24" s="94"/>
      <c r="F24" s="3"/>
      <c r="H24" s="4">
        <v>478</v>
      </c>
    </row>
    <row r="25" spans="2:10">
      <c r="B25" s="92" t="s">
        <v>23</v>
      </c>
      <c r="C25" s="93"/>
      <c r="D25" s="93"/>
      <c r="E25" s="94"/>
      <c r="F25" s="3"/>
    </row>
    <row r="26" spans="2:10">
      <c r="B26" s="92" t="s">
        <v>24</v>
      </c>
      <c r="C26" s="93"/>
      <c r="D26" s="93"/>
      <c r="E26" s="94"/>
      <c r="F26" s="3"/>
    </row>
    <row r="27" spans="2:10">
      <c r="B27" s="92" t="s">
        <v>25</v>
      </c>
      <c r="C27" s="93"/>
      <c r="D27" s="93"/>
      <c r="E27" s="94"/>
      <c r="F27" s="3"/>
    </row>
    <row r="28" spans="2:10">
      <c r="B28" s="92" t="s">
        <v>26</v>
      </c>
      <c r="C28" s="93"/>
      <c r="D28" s="93"/>
      <c r="E28" s="94"/>
      <c r="F28" s="3"/>
    </row>
    <row r="29" spans="2:10">
      <c r="B29" s="92" t="s">
        <v>27</v>
      </c>
      <c r="C29" s="93"/>
      <c r="D29" s="93"/>
      <c r="E29" s="94"/>
      <c r="F29" s="3"/>
    </row>
    <row r="30" spans="2:10">
      <c r="B30" s="95" t="s">
        <v>28</v>
      </c>
      <c r="C30" s="96"/>
      <c r="D30" s="96"/>
      <c r="E30" s="97"/>
      <c r="F30" s="3"/>
    </row>
    <row r="31" spans="2:10" ht="15.75" thickBot="1">
      <c r="B31" s="98" t="s">
        <v>29</v>
      </c>
      <c r="C31" s="99"/>
      <c r="D31" s="99"/>
      <c r="E31" s="100"/>
      <c r="F31" s="5"/>
    </row>
    <row r="32" spans="2:10">
      <c r="B32" s="101"/>
      <c r="C32" s="101"/>
      <c r="D32" s="101"/>
      <c r="E32" s="16"/>
    </row>
    <row r="33" spans="2:5">
      <c r="B33" s="102"/>
      <c r="C33" s="102"/>
      <c r="D33" s="102"/>
      <c r="E33" s="17"/>
    </row>
  </sheetData>
  <mergeCells count="11">
    <mergeCell ref="B28:E28"/>
    <mergeCell ref="B23:F23"/>
    <mergeCell ref="B24:E24"/>
    <mergeCell ref="B25:E25"/>
    <mergeCell ref="B26:E26"/>
    <mergeCell ref="B27:E27"/>
    <mergeCell ref="B29:E29"/>
    <mergeCell ref="B30:E30"/>
    <mergeCell ref="B31:E31"/>
    <mergeCell ref="B32:D32"/>
    <mergeCell ref="B33:D3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VENTAS</vt:lpstr>
      <vt:lpstr>NOTAS</vt:lpstr>
      <vt:lpstr>SERIES</vt:lpstr>
      <vt:lpstr>RESPANDO VENTAS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Valdivia</dc:creator>
  <cp:lastModifiedBy>HP</cp:lastModifiedBy>
  <dcterms:created xsi:type="dcterms:W3CDTF">2011-04-10T01:43:19Z</dcterms:created>
  <dcterms:modified xsi:type="dcterms:W3CDTF">2013-03-29T19:48:58Z</dcterms:modified>
</cp:coreProperties>
</file>